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 (13)" sheetId="16" r:id="rId1"/>
  </sheets>
  <calcPr calcId="144525"/>
</workbook>
</file>

<file path=xl/calcChain.xml><?xml version="1.0" encoding="utf-8"?>
<calcChain xmlns="http://schemas.openxmlformats.org/spreadsheetml/2006/main">
  <c r="G117" i="16" l="1"/>
  <c r="G116" i="16"/>
  <c r="G115" i="16"/>
  <c r="G114" i="16"/>
  <c r="G113" i="16"/>
  <c r="G112" i="16"/>
  <c r="G111" i="16"/>
  <c r="G110" i="16"/>
  <c r="G109" i="16"/>
  <c r="G108" i="16"/>
  <c r="G107" i="16"/>
  <c r="G106" i="16"/>
  <c r="G105" i="16"/>
  <c r="G85" i="16" l="1"/>
  <c r="G104" i="16"/>
  <c r="G84" i="16"/>
  <c r="G82" i="16"/>
  <c r="G83" i="16"/>
  <c r="G80" i="16"/>
  <c r="G81" i="16"/>
  <c r="G78" i="16"/>
  <c r="G79" i="16"/>
  <c r="G77" i="16"/>
  <c r="G75" i="16"/>
  <c r="G76" i="16"/>
  <c r="G73" i="16"/>
  <c r="G74" i="16"/>
  <c r="G70" i="16"/>
  <c r="G71" i="16"/>
  <c r="G68" i="16"/>
  <c r="G69" i="16"/>
  <c r="G64" i="16"/>
  <c r="G65" i="16"/>
  <c r="G62" i="16"/>
  <c r="G63" i="16"/>
  <c r="G57" i="16"/>
  <c r="G54" i="16"/>
  <c r="G55" i="16"/>
  <c r="G50" i="16"/>
  <c r="G51" i="16"/>
  <c r="G47" i="16"/>
  <c r="G48" i="16"/>
  <c r="G45" i="16"/>
  <c r="G46" i="16"/>
  <c r="G42" i="16"/>
  <c r="G43" i="16"/>
  <c r="G37" i="16"/>
  <c r="G38" i="16"/>
  <c r="G30" i="16"/>
  <c r="G31" i="16"/>
  <c r="G24" i="16"/>
  <c r="G25" i="16"/>
  <c r="G18" i="16"/>
  <c r="G19" i="16"/>
  <c r="G10" i="16"/>
  <c r="G11" i="16"/>
  <c r="G2" i="16"/>
  <c r="G3" i="16"/>
  <c r="G21" i="16"/>
  <c r="G34" i="16"/>
  <c r="G33" i="16"/>
  <c r="G39" i="16"/>
  <c r="G49" i="16"/>
  <c r="G32" i="16"/>
  <c r="G72" i="16"/>
  <c r="G67" i="16"/>
  <c r="G66" i="16"/>
  <c r="G29" i="16"/>
  <c r="G28" i="16"/>
  <c r="G27" i="16"/>
  <c r="G26" i="16"/>
  <c r="G36" i="16"/>
  <c r="G35" i="16"/>
  <c r="G41" i="16"/>
  <c r="G40" i="16"/>
  <c r="G56" i="16"/>
  <c r="G17" i="16"/>
  <c r="G16" i="16"/>
  <c r="G15" i="16"/>
  <c r="G14" i="16"/>
  <c r="G13" i="16"/>
  <c r="G12" i="16"/>
  <c r="G53" i="16" l="1"/>
  <c r="G52" i="16"/>
  <c r="G44" i="16"/>
  <c r="G61" i="16" l="1"/>
  <c r="G60" i="16"/>
  <c r="G8" i="16"/>
  <c r="G7" i="16"/>
  <c r="G9" i="16"/>
  <c r="G4" i="16"/>
  <c r="G6" i="16"/>
  <c r="G5" i="16"/>
  <c r="G23" i="16" l="1"/>
  <c r="G22" i="16"/>
  <c r="G20" i="16"/>
  <c r="E102" i="16" l="1"/>
</calcChain>
</file>

<file path=xl/sharedStrings.xml><?xml version="1.0" encoding="utf-8"?>
<sst xmlns="http://schemas.openxmlformats.org/spreadsheetml/2006/main" count="251" uniqueCount="172">
  <si>
    <t>итого</t>
  </si>
  <si>
    <t>МБОУ СОШ №1</t>
  </si>
  <si>
    <t>МБОУ СОШ №3</t>
  </si>
  <si>
    <t>МБОУ СОШ №4</t>
  </si>
  <si>
    <t>МБОУ СОШ №6</t>
  </si>
  <si>
    <t>МБОУ лицей №1</t>
  </si>
  <si>
    <t xml:space="preserve">Название учреждения </t>
  </si>
  <si>
    <t>МБОУ ДО " ДДТ"</t>
  </si>
  <si>
    <t xml:space="preserve"> МБДОУ д/сад №2 " Солнышко"</t>
  </si>
  <si>
    <t xml:space="preserve"> МБДОУ д/сад №3 " Святлячок"</t>
  </si>
  <si>
    <t xml:space="preserve"> МБДОУ д/сад №8 " Родничок"</t>
  </si>
  <si>
    <t xml:space="preserve"> МБДОУ д/сад №37 " Колобок"</t>
  </si>
  <si>
    <t xml:space="preserve"> МБДОУ д/сад х. Вербочки " Ивушка"</t>
  </si>
  <si>
    <t xml:space="preserve"> МБДОУ д/сад х. Вербочки</t>
  </si>
  <si>
    <t xml:space="preserve"> МБДОУ д/сад ст. Вольнодонская " Улыбка"</t>
  </si>
  <si>
    <t xml:space="preserve"> МБДОУ д/сад п. Знаменка №22 " Калинка"</t>
  </si>
  <si>
    <t xml:space="preserve"> МБДОУ д/сЗвездочка</t>
  </si>
  <si>
    <t xml:space="preserve"> МБДОУ д/сад х. Николаев</t>
  </si>
  <si>
    <t xml:space="preserve"> МБДОУ д/сад х. Ст-Петровский</t>
  </si>
  <si>
    <t xml:space="preserve"> МБДОУ д/с Вишенка</t>
  </si>
  <si>
    <t xml:space="preserve"> МБДОУ д/с Колосок</t>
  </si>
  <si>
    <t xml:space="preserve"> МБДОУ д/с Трофименков</t>
  </si>
  <si>
    <t xml:space="preserve"> МБДОУ д/с Радуга</t>
  </si>
  <si>
    <t xml:space="preserve"> МБДОУ д/с " Жемчужинка"</t>
  </si>
  <si>
    <t xml:space="preserve"> МБДОУ д/с х.Костино-Быстрянский " Теремок"</t>
  </si>
  <si>
    <t xml:space="preserve"> МБДОУ д/с " Сказка"</t>
  </si>
  <si>
    <t>Должность</t>
  </si>
  <si>
    <t xml:space="preserve">Визичканич Александра Владимировна </t>
  </si>
  <si>
    <t>Мусина Ольга Хайдуловна</t>
  </si>
  <si>
    <t>Заместитель директора по хозяйственной части</t>
  </si>
  <si>
    <t>Чипига Елена Валентиновна</t>
  </si>
  <si>
    <t>Одинцова Екатерина Алексеевна</t>
  </si>
  <si>
    <t>Сухова Лариса Петровна</t>
  </si>
  <si>
    <t>Заместитель директора по учебно- воспит работе 0,5 ст внут. совм</t>
  </si>
  <si>
    <t>Малоштанова Мария Андреевна</t>
  </si>
  <si>
    <t>Герловская Анна Николаевна</t>
  </si>
  <si>
    <t>Заместитель директора по уч-воспит работе, совмещ,0.5 ст</t>
  </si>
  <si>
    <t>Игнатенко Елена Николаевна</t>
  </si>
  <si>
    <t>Гононайко Татьяна Валерьевна</t>
  </si>
  <si>
    <t>Зведующий филиалом</t>
  </si>
  <si>
    <t>Солопова Анжелика Анатольевна</t>
  </si>
  <si>
    <t>Сердюкова Оксана Александровна</t>
  </si>
  <si>
    <t>Чипига  Анна   Анатольевна</t>
  </si>
  <si>
    <t>Заместитель директора по хозяйственной работе</t>
  </si>
  <si>
    <t>Гелисханова Анна Петровна</t>
  </si>
  <si>
    <t>Остривная Дарья Анатольевна</t>
  </si>
  <si>
    <t>Деница Валентина Бигалиевна</t>
  </si>
  <si>
    <t>Заведующий филиалом</t>
  </si>
  <si>
    <t>Журавлева Наталия Николаевна</t>
  </si>
  <si>
    <t>Острикова Алла Егоровна</t>
  </si>
  <si>
    <t>Куколева Ирина Игоревна</t>
  </si>
  <si>
    <t>Трущенко Наталья Ивановна</t>
  </si>
  <si>
    <t>Заместитель директора по хоз. работе</t>
  </si>
  <si>
    <t>Андросюк Юлия Александровна</t>
  </si>
  <si>
    <t>Дармина Людмила Васильевна</t>
  </si>
  <si>
    <t>Мачнева Виктория  Викторовна</t>
  </si>
  <si>
    <t>Коренькова Светлана Александровна</t>
  </si>
  <si>
    <t>Кубрина Наталья Вячеславна</t>
  </si>
  <si>
    <t>Цыганчук Ольга Анатольевна</t>
  </si>
  <si>
    <t>Хачатрян Ани Размиковна</t>
  </si>
  <si>
    <t>Фастащенко Светлана Дмитриевна</t>
  </si>
  <si>
    <t>Колесникова Елена Владимировна</t>
  </si>
  <si>
    <t>Грошева Галина Сергеевна</t>
  </si>
  <si>
    <t>Ходина Ирина Александровна</t>
  </si>
  <si>
    <t>Марченко Ирина Александровна</t>
  </si>
  <si>
    <t>Савенкова Инесса Вячеславовна</t>
  </si>
  <si>
    <t xml:space="preserve">Богатырева Валентина Яковлевна </t>
  </si>
  <si>
    <t>Васюкневич Павел Иванович</t>
  </si>
  <si>
    <t>Сущенко Людмила Николаевна</t>
  </si>
  <si>
    <t>Камышникова Наталия Павловна</t>
  </si>
  <si>
    <t>Какичев Василий Дмитриевич</t>
  </si>
  <si>
    <t>Кравцова Наталья Георгиевна</t>
  </si>
  <si>
    <t>Черенкова Валентина Анатольевна</t>
  </si>
  <si>
    <t xml:space="preserve">ФИО </t>
  </si>
  <si>
    <t>Вобищевич Людмила Николаевна</t>
  </si>
  <si>
    <t>Никитчук Людмила Васильевна</t>
  </si>
  <si>
    <t>Грязева Ирина Алексеевна</t>
  </si>
  <si>
    <t>Кись Елена Николаевна</t>
  </si>
  <si>
    <t>Артюшенко Светлана Сергеевна</t>
  </si>
  <si>
    <t>Щебетина Светлана Ивановна</t>
  </si>
  <si>
    <t>Тукуева Татьяна Васильевна</t>
  </si>
  <si>
    <t>Ануфриенко Галина Викторовна</t>
  </si>
  <si>
    <t>Акользин Александр Борисович</t>
  </si>
  <si>
    <t>Асеева Ирина  Алексеевна</t>
  </si>
  <si>
    <t>Шпак Виктория Олеговна</t>
  </si>
  <si>
    <t>Плахотникова Светлана Анатольевна</t>
  </si>
  <si>
    <t>Ануфриенко Ольга Владимировна</t>
  </si>
  <si>
    <t>Трубицына Ярославна Сергеевна</t>
  </si>
  <si>
    <t>МБДОУ  д/сад №1 " Ромашка"</t>
  </si>
  <si>
    <t>Прощенко Наталия Юрьевна</t>
  </si>
  <si>
    <t>Безденежная Ирина Ивановна</t>
  </si>
  <si>
    <t>Самошкина Анна Владимировна</t>
  </si>
  <si>
    <t>Смердова Татьяна Владимировна</t>
  </si>
  <si>
    <t>Мацегорова Наталья Петровна</t>
  </si>
  <si>
    <t>Донскова Инна Анатольевна</t>
  </si>
  <si>
    <t>Слезко Ольга Викторовна</t>
  </si>
  <si>
    <t xml:space="preserve">Заместитель директора по воспит работе </t>
  </si>
  <si>
    <t>Заместитель директора по воспит работе</t>
  </si>
  <si>
    <t xml:space="preserve">Заместитель директора по учебно- воспит работе </t>
  </si>
  <si>
    <t>директор</t>
  </si>
  <si>
    <t>Швец Инна Сергеева</t>
  </si>
  <si>
    <t>Васютина Елена Петровна</t>
  </si>
  <si>
    <t xml:space="preserve">Заведующий филиалом </t>
  </si>
  <si>
    <t xml:space="preserve">Заместитель директора по админ-хозяйственной деятельности </t>
  </si>
  <si>
    <t>Заместитель директора по  воспит работе</t>
  </si>
  <si>
    <t xml:space="preserve">Заместитель директора по  воспит работе </t>
  </si>
  <si>
    <t>Томуз Ирина Сергеевна</t>
  </si>
  <si>
    <t xml:space="preserve">Заместитель директора по хоз.работе </t>
  </si>
  <si>
    <t>МБОУ "Гимназия №5 г.Морозовска"</t>
  </si>
  <si>
    <t>Мухортова Людмила Николаевна</t>
  </si>
  <si>
    <t xml:space="preserve">Заместитель директора по  учебно- воспит работе </t>
  </si>
  <si>
    <t xml:space="preserve">Заместитель директора по хоз. работе </t>
  </si>
  <si>
    <t>Дрейзина Елена Дмитриевна</t>
  </si>
  <si>
    <t>Заместитель директора по учебно- воспит работе</t>
  </si>
  <si>
    <t>Паранкина Елена Юрьевна</t>
  </si>
  <si>
    <t>Заместитель директора по учебно-воспит работе</t>
  </si>
  <si>
    <t>Железниченко Олеся Валентиновна</t>
  </si>
  <si>
    <t>Заместитель директора по уч-воспит работе</t>
  </si>
  <si>
    <t>Золотько Светлана Алексеевна</t>
  </si>
  <si>
    <t>Савилова Любовь Александровна</t>
  </si>
  <si>
    <t>Заместитель директора воспит работе</t>
  </si>
  <si>
    <t>Шевченко Людмила Николаевна</t>
  </si>
  <si>
    <t>Тришечкина Татьяна Федоровна</t>
  </si>
  <si>
    <t>Черксасова Инна Петрова</t>
  </si>
  <si>
    <t>Какичева Светлана Михайловна</t>
  </si>
  <si>
    <t>Пятилокотова Ольга Петровна</t>
  </si>
  <si>
    <t>Ермолова Елена Анатольевна</t>
  </si>
  <si>
    <t>Фарманян Марина Николаевна</t>
  </si>
  <si>
    <t>МБОУ Старо-Петровская СОШ</t>
  </si>
  <si>
    <t>Зам.директора по воспит .работе</t>
  </si>
  <si>
    <t>Зам.директора по учебно-воспит .работе</t>
  </si>
  <si>
    <t>Гнутова Наталья Владимировна</t>
  </si>
  <si>
    <t>Исаева Галина Валерьевна</t>
  </si>
  <si>
    <t>Тащилин Игорь Ральфович</t>
  </si>
  <si>
    <t>МБОУ ДО «Спортивная школа» Морозовского района"</t>
  </si>
  <si>
    <t>Давиденко Владимир Викторович</t>
  </si>
  <si>
    <t>Райкова Ольга Александровна</t>
  </si>
  <si>
    <t>заведующий</t>
  </si>
  <si>
    <t>Федоркова Алла Александровна</t>
  </si>
  <si>
    <t>Пометова Татьяна Юриевна</t>
  </si>
  <si>
    <t>Липчанская Лариса Владимировна</t>
  </si>
  <si>
    <t>Шестопалова Татьяна Алексеевна</t>
  </si>
  <si>
    <t>Балыцкая Ирина Владимировна</t>
  </si>
  <si>
    <t>Бурцева Светлана Викторовна</t>
  </si>
  <si>
    <t>Сармухамбетова Айгуль Джиксимбаевна</t>
  </si>
  <si>
    <t xml:space="preserve"> Крицкая Анна Николаевна</t>
  </si>
  <si>
    <t>Грицаева Анна Петровна</t>
  </si>
  <si>
    <t>Титкова Галина Викторовна</t>
  </si>
  <si>
    <t>Моргун Наталья Николаевна</t>
  </si>
  <si>
    <t>Кушнарева Анастасия Владимировна</t>
  </si>
  <si>
    <t>Шпакевич Светлана Алексеевна</t>
  </si>
  <si>
    <t>Черикова Инна Владимровна</t>
  </si>
  <si>
    <t>Дубинина Наталья Александровна</t>
  </si>
  <si>
    <t>Болдырева Анна Сергеевна</t>
  </si>
  <si>
    <t xml:space="preserve"> МБДОУ д/сад п. Знаменка " Калинка"</t>
  </si>
  <si>
    <t xml:space="preserve"> МБДОУ д/с "Звездочка"</t>
  </si>
  <si>
    <t xml:space="preserve"> МБДОУ д/с "Вишенка" х. Вишневка</t>
  </si>
  <si>
    <t xml:space="preserve"> МБДОУ д/с "Колосок" х.Александров</t>
  </si>
  <si>
    <t xml:space="preserve"> МБДОУ д/с х. Трофименков "Колокольчик"</t>
  </si>
  <si>
    <t>МБОУ Широко-Атаманская ООШ</t>
  </si>
  <si>
    <t>МБОУ  Чекаловская ООШ</t>
  </si>
  <si>
    <t>МБОУ Парамоновская ООШ</t>
  </si>
  <si>
    <t>МБОУ  Ново-Павловская СОШ</t>
  </si>
  <si>
    <t>МБОУ  Николаевская ООШ</t>
  </si>
  <si>
    <t>МБОУ Знаменская СОШ</t>
  </si>
  <si>
    <t>МБОУ Грузиновская СОШ</t>
  </si>
  <si>
    <t>МБОУ Вольно-Донская СОШ</t>
  </si>
  <si>
    <t>МБОУ Владимировская СОШ</t>
  </si>
  <si>
    <t>МБОУ Вербочанская СОШ</t>
  </si>
  <si>
    <t>МБОУ Александровская СОШ</t>
  </si>
  <si>
    <t xml:space="preserve"> МБДОУ д/сад ст. Вольно-Донская " Улыбка"</t>
  </si>
  <si>
    <t>Среднемесячная заработная плата за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</si>
</sst>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4"/>
      <color indexed="8"/>
      <name val="Times New Roman"/>
      <family val="1"/>
    </font>
    <font>
      <b/>
      <sz val="10"/>
      <color indexed="8"/>
      <name val="Times New Roman"/>
      <family val="1"/>
      <charset val="204"/>
    </font>
    <font>
      <sz val="11"/>
      <color indexed="8"/>
      <name val="Times New Roman"/>
      <family val="1"/>
    </font>
    <font>
      <sz val="10"/>
      <name val="Arial Cyr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name val="Arial Cyr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8" fillId="0" borderId="0"/>
  </cellStyleXfs>
  <cellXfs count="5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4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2" fontId="0" fillId="0" borderId="0" xfId="0" applyNumberFormat="1"/>
    <xf numFmtId="14" fontId="0" fillId="0" borderId="0" xfId="0" applyNumberFormat="1"/>
    <xf numFmtId="0" fontId="7" fillId="0" borderId="1" xfId="1" applyFont="1" applyFill="1" applyBorder="1" applyAlignment="1">
      <alignment horizontal="left" vertical="center" wrapText="1"/>
    </xf>
    <xf numFmtId="0" fontId="0" fillId="0" borderId="0" xfId="0"/>
    <xf numFmtId="0" fontId="4" fillId="2" borderId="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left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2" fontId="5" fillId="0" borderId="1" xfId="0" applyNumberFormat="1" applyFont="1" applyFill="1" applyBorder="1" applyAlignment="1">
      <alignment horizontal="left" vertical="center" wrapText="1"/>
    </xf>
    <xf numFmtId="1" fontId="3" fillId="0" borderId="9" xfId="0" applyNumberFormat="1" applyFont="1" applyFill="1" applyBorder="1" applyAlignment="1">
      <alignment horizontal="left" vertical="center" wrapText="1"/>
    </xf>
    <xf numFmtId="1" fontId="3" fillId="0" borderId="8" xfId="0" applyNumberFormat="1" applyFont="1" applyFill="1" applyBorder="1" applyAlignment="1">
      <alignment horizontal="left" vertical="center" wrapText="1"/>
    </xf>
    <xf numFmtId="4" fontId="3" fillId="0" borderId="8" xfId="0" applyNumberFormat="1" applyFont="1" applyFill="1" applyBorder="1" applyAlignment="1">
      <alignment horizontal="left" vertical="center" wrapText="1"/>
    </xf>
    <xf numFmtId="0" fontId="0" fillId="0" borderId="0" xfId="0" applyFill="1"/>
    <xf numFmtId="4" fontId="0" fillId="0" borderId="0" xfId="0" applyNumberFormat="1" applyFill="1"/>
    <xf numFmtId="0" fontId="0" fillId="0" borderId="5" xfId="0" applyFill="1" applyBorder="1"/>
    <xf numFmtId="4" fontId="9" fillId="0" borderId="1" xfId="0" applyNumberFormat="1" applyFont="1" applyFill="1" applyBorder="1" applyAlignment="1">
      <alignment horizontal="center"/>
    </xf>
    <xf numFmtId="0" fontId="0" fillId="0" borderId="0" xfId="0" applyFill="1"/>
    <xf numFmtId="0" fontId="4" fillId="2" borderId="3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1" fontId="5" fillId="3" borderId="1" xfId="0" applyNumberFormat="1" applyFont="1" applyFill="1" applyBorder="1" applyAlignment="1">
      <alignment horizontal="left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2" fontId="5" fillId="3" borderId="1" xfId="0" applyNumberFormat="1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center" vertical="center" wrapText="1"/>
    </xf>
    <xf numFmtId="2" fontId="10" fillId="3" borderId="1" xfId="0" applyNumberFormat="1" applyFont="1" applyFill="1" applyBorder="1" applyAlignment="1">
      <alignment horizontal="left" vertical="center" wrapText="1"/>
    </xf>
    <xf numFmtId="4" fontId="10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1" fillId="3" borderId="7" xfId="0" applyFont="1" applyFill="1" applyBorder="1" applyAlignment="1">
      <alignment horizontal="left" vertical="center" wrapText="1"/>
    </xf>
  </cellXfs>
  <cellStyles count="3">
    <cellStyle name="Обычный" xfId="0" builtinId="0"/>
    <cellStyle name="Обычный 2" xfId="1"/>
    <cellStyle name="Обычный 5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7"/>
  <sheetViews>
    <sheetView tabSelected="1" zoomScale="80" zoomScaleNormal="80" workbookViewId="0">
      <selection sqref="A1:G23"/>
    </sheetView>
  </sheetViews>
  <sheetFormatPr defaultRowHeight="15" x14ac:dyDescent="0.25"/>
  <cols>
    <col min="2" max="4" width="9.140625" style="19"/>
    <col min="5" max="5" width="19.140625" style="19" customWidth="1"/>
    <col min="6" max="6" width="24.7109375" style="19" customWidth="1"/>
    <col min="7" max="7" width="24.28515625" style="20" customWidth="1"/>
    <col min="8" max="8" width="0.140625" customWidth="1"/>
    <col min="9" max="9" width="10.140625" bestFit="1" customWidth="1"/>
    <col min="262" max="262" width="21.5703125" customWidth="1"/>
    <col min="263" max="263" width="18.140625" customWidth="1"/>
    <col min="518" max="518" width="21.5703125" customWidth="1"/>
    <col min="519" max="519" width="18.140625" customWidth="1"/>
    <col min="774" max="774" width="21.5703125" customWidth="1"/>
    <col min="775" max="775" width="18.140625" customWidth="1"/>
    <col min="1030" max="1030" width="21.5703125" customWidth="1"/>
    <col min="1031" max="1031" width="18.140625" customWidth="1"/>
    <col min="1286" max="1286" width="21.5703125" customWidth="1"/>
    <col min="1287" max="1287" width="18.140625" customWidth="1"/>
    <col min="1542" max="1542" width="21.5703125" customWidth="1"/>
    <col min="1543" max="1543" width="18.140625" customWidth="1"/>
    <col min="1798" max="1798" width="21.5703125" customWidth="1"/>
    <col min="1799" max="1799" width="18.140625" customWidth="1"/>
    <col min="2054" max="2054" width="21.5703125" customWidth="1"/>
    <col min="2055" max="2055" width="18.140625" customWidth="1"/>
    <col min="2310" max="2310" width="21.5703125" customWidth="1"/>
    <col min="2311" max="2311" width="18.140625" customWidth="1"/>
    <col min="2566" max="2566" width="21.5703125" customWidth="1"/>
    <col min="2567" max="2567" width="18.140625" customWidth="1"/>
    <col min="2822" max="2822" width="21.5703125" customWidth="1"/>
    <col min="2823" max="2823" width="18.140625" customWidth="1"/>
    <col min="3078" max="3078" width="21.5703125" customWidth="1"/>
    <col min="3079" max="3079" width="18.140625" customWidth="1"/>
    <col min="3334" max="3334" width="21.5703125" customWidth="1"/>
    <col min="3335" max="3335" width="18.140625" customWidth="1"/>
    <col min="3590" max="3590" width="21.5703125" customWidth="1"/>
    <col min="3591" max="3591" width="18.140625" customWidth="1"/>
    <col min="3846" max="3846" width="21.5703125" customWidth="1"/>
    <col min="3847" max="3847" width="18.140625" customWidth="1"/>
    <col min="4102" max="4102" width="21.5703125" customWidth="1"/>
    <col min="4103" max="4103" width="18.140625" customWidth="1"/>
    <col min="4358" max="4358" width="21.5703125" customWidth="1"/>
    <col min="4359" max="4359" width="18.140625" customWidth="1"/>
    <col min="4614" max="4614" width="21.5703125" customWidth="1"/>
    <col min="4615" max="4615" width="18.140625" customWidth="1"/>
    <col min="4870" max="4870" width="21.5703125" customWidth="1"/>
    <col min="4871" max="4871" width="18.140625" customWidth="1"/>
    <col min="5126" max="5126" width="21.5703125" customWidth="1"/>
    <col min="5127" max="5127" width="18.140625" customWidth="1"/>
    <col min="5382" max="5382" width="21.5703125" customWidth="1"/>
    <col min="5383" max="5383" width="18.140625" customWidth="1"/>
    <col min="5638" max="5638" width="21.5703125" customWidth="1"/>
    <col min="5639" max="5639" width="18.140625" customWidth="1"/>
    <col min="5894" max="5894" width="21.5703125" customWidth="1"/>
    <col min="5895" max="5895" width="18.140625" customWidth="1"/>
    <col min="6150" max="6150" width="21.5703125" customWidth="1"/>
    <col min="6151" max="6151" width="18.140625" customWidth="1"/>
    <col min="6406" max="6406" width="21.5703125" customWidth="1"/>
    <col min="6407" max="6407" width="18.140625" customWidth="1"/>
    <col min="6662" max="6662" width="21.5703125" customWidth="1"/>
    <col min="6663" max="6663" width="18.140625" customWidth="1"/>
    <col min="6918" max="6918" width="21.5703125" customWidth="1"/>
    <col min="6919" max="6919" width="18.140625" customWidth="1"/>
    <col min="7174" max="7174" width="21.5703125" customWidth="1"/>
    <col min="7175" max="7175" width="18.140625" customWidth="1"/>
    <col min="7430" max="7430" width="21.5703125" customWidth="1"/>
    <col min="7431" max="7431" width="18.140625" customWidth="1"/>
    <col min="7686" max="7686" width="21.5703125" customWidth="1"/>
    <col min="7687" max="7687" width="18.140625" customWidth="1"/>
    <col min="7942" max="7942" width="21.5703125" customWidth="1"/>
    <col min="7943" max="7943" width="18.140625" customWidth="1"/>
    <col min="8198" max="8198" width="21.5703125" customWidth="1"/>
    <col min="8199" max="8199" width="18.140625" customWidth="1"/>
    <col min="8454" max="8454" width="21.5703125" customWidth="1"/>
    <col min="8455" max="8455" width="18.140625" customWidth="1"/>
    <col min="8710" max="8710" width="21.5703125" customWidth="1"/>
    <col min="8711" max="8711" width="18.140625" customWidth="1"/>
    <col min="8966" max="8966" width="21.5703125" customWidth="1"/>
    <col min="8967" max="8967" width="18.140625" customWidth="1"/>
    <col min="9222" max="9222" width="21.5703125" customWidth="1"/>
    <col min="9223" max="9223" width="18.140625" customWidth="1"/>
    <col min="9478" max="9478" width="21.5703125" customWidth="1"/>
    <col min="9479" max="9479" width="18.140625" customWidth="1"/>
    <col min="9734" max="9734" width="21.5703125" customWidth="1"/>
    <col min="9735" max="9735" width="18.140625" customWidth="1"/>
    <col min="9990" max="9990" width="21.5703125" customWidth="1"/>
    <col min="9991" max="9991" width="18.140625" customWidth="1"/>
    <col min="10246" max="10246" width="21.5703125" customWidth="1"/>
    <col min="10247" max="10247" width="18.140625" customWidth="1"/>
    <col min="10502" max="10502" width="21.5703125" customWidth="1"/>
    <col min="10503" max="10503" width="18.140625" customWidth="1"/>
    <col min="10758" max="10758" width="21.5703125" customWidth="1"/>
    <col min="10759" max="10759" width="18.140625" customWidth="1"/>
    <col min="11014" max="11014" width="21.5703125" customWidth="1"/>
    <col min="11015" max="11015" width="18.140625" customWidth="1"/>
    <col min="11270" max="11270" width="21.5703125" customWidth="1"/>
    <col min="11271" max="11271" width="18.140625" customWidth="1"/>
    <col min="11526" max="11526" width="21.5703125" customWidth="1"/>
    <col min="11527" max="11527" width="18.140625" customWidth="1"/>
    <col min="11782" max="11782" width="21.5703125" customWidth="1"/>
    <col min="11783" max="11783" width="18.140625" customWidth="1"/>
    <col min="12038" max="12038" width="21.5703125" customWidth="1"/>
    <col min="12039" max="12039" width="18.140625" customWidth="1"/>
    <col min="12294" max="12294" width="21.5703125" customWidth="1"/>
    <col min="12295" max="12295" width="18.140625" customWidth="1"/>
    <col min="12550" max="12550" width="21.5703125" customWidth="1"/>
    <col min="12551" max="12551" width="18.140625" customWidth="1"/>
    <col min="12806" max="12806" width="21.5703125" customWidth="1"/>
    <col min="12807" max="12807" width="18.140625" customWidth="1"/>
    <col min="13062" max="13062" width="21.5703125" customWidth="1"/>
    <col min="13063" max="13063" width="18.140625" customWidth="1"/>
    <col min="13318" max="13318" width="21.5703125" customWidth="1"/>
    <col min="13319" max="13319" width="18.140625" customWidth="1"/>
    <col min="13574" max="13574" width="21.5703125" customWidth="1"/>
    <col min="13575" max="13575" width="18.140625" customWidth="1"/>
    <col min="13830" max="13830" width="21.5703125" customWidth="1"/>
    <col min="13831" max="13831" width="18.140625" customWidth="1"/>
    <col min="14086" max="14086" width="21.5703125" customWidth="1"/>
    <col min="14087" max="14087" width="18.140625" customWidth="1"/>
    <col min="14342" max="14342" width="21.5703125" customWidth="1"/>
    <col min="14343" max="14343" width="18.140625" customWidth="1"/>
    <col min="14598" max="14598" width="21.5703125" customWidth="1"/>
    <col min="14599" max="14599" width="18.140625" customWidth="1"/>
    <col min="14854" max="14854" width="21.5703125" customWidth="1"/>
    <col min="14855" max="14855" width="18.140625" customWidth="1"/>
    <col min="15110" max="15110" width="21.5703125" customWidth="1"/>
    <col min="15111" max="15111" width="18.140625" customWidth="1"/>
    <col min="15366" max="15366" width="21.5703125" customWidth="1"/>
    <col min="15367" max="15367" width="18.140625" customWidth="1"/>
    <col min="15622" max="15622" width="21.5703125" customWidth="1"/>
    <col min="15623" max="15623" width="18.140625" customWidth="1"/>
    <col min="15878" max="15878" width="21.5703125" customWidth="1"/>
    <col min="15879" max="15879" width="18.140625" customWidth="1"/>
    <col min="16134" max="16134" width="21.5703125" customWidth="1"/>
    <col min="16135" max="16135" width="18.140625" customWidth="1"/>
  </cols>
  <sheetData>
    <row r="1" spans="1:9" ht="42.75" x14ac:dyDescent="0.25">
      <c r="A1" s="1"/>
      <c r="B1" s="51" t="s">
        <v>6</v>
      </c>
      <c r="C1" s="51"/>
      <c r="D1" s="51"/>
      <c r="E1" s="10" t="s">
        <v>73</v>
      </c>
      <c r="F1" s="10" t="s">
        <v>26</v>
      </c>
      <c r="G1" s="11" t="s">
        <v>171</v>
      </c>
      <c r="H1" s="10"/>
      <c r="I1" s="19"/>
    </row>
    <row r="2" spans="1:9" ht="30" x14ac:dyDescent="0.25">
      <c r="A2" s="3">
        <v>1</v>
      </c>
      <c r="B2" s="52" t="s">
        <v>1</v>
      </c>
      <c r="C2" s="53"/>
      <c r="D2" s="54"/>
      <c r="E2" s="26" t="s">
        <v>100</v>
      </c>
      <c r="F2" s="26" t="s">
        <v>99</v>
      </c>
      <c r="G2" s="27">
        <f>1147779.91/12</f>
        <v>95648.325833333321</v>
      </c>
      <c r="H2" s="21"/>
      <c r="I2" s="19"/>
    </row>
    <row r="3" spans="1:9" s="8" customFormat="1" ht="45" x14ac:dyDescent="0.25">
      <c r="A3" s="24"/>
      <c r="B3" s="34"/>
      <c r="C3" s="35"/>
      <c r="D3" s="36"/>
      <c r="E3" s="12" t="s">
        <v>85</v>
      </c>
      <c r="F3" s="12" t="s">
        <v>29</v>
      </c>
      <c r="G3" s="13">
        <f>554451.4/12</f>
        <v>46204.283333333333</v>
      </c>
      <c r="H3" s="21"/>
      <c r="I3" s="23"/>
    </row>
    <row r="4" spans="1:9" ht="30" x14ac:dyDescent="0.25">
      <c r="A4" s="43"/>
      <c r="B4" s="37"/>
      <c r="C4" s="38"/>
      <c r="D4" s="39"/>
      <c r="E4" s="12" t="s">
        <v>86</v>
      </c>
      <c r="F4" s="12" t="s">
        <v>96</v>
      </c>
      <c r="G4" s="13">
        <f>917620.01/12/2</f>
        <v>38234.167083333334</v>
      </c>
      <c r="H4" s="21"/>
      <c r="I4" s="19"/>
    </row>
    <row r="5" spans="1:9" ht="30" x14ac:dyDescent="0.25">
      <c r="A5" s="45"/>
      <c r="B5" s="37"/>
      <c r="C5" s="38"/>
      <c r="D5" s="39"/>
      <c r="E5" s="12" t="s">
        <v>84</v>
      </c>
      <c r="F5" s="12" t="s">
        <v>97</v>
      </c>
      <c r="G5" s="13">
        <f>339087.27/12</f>
        <v>28257.272500000003</v>
      </c>
      <c r="H5" s="21"/>
      <c r="I5" s="19"/>
    </row>
    <row r="6" spans="1:9" ht="30" x14ac:dyDescent="0.25">
      <c r="A6" s="44"/>
      <c r="B6" s="37"/>
      <c r="C6" s="38"/>
      <c r="D6" s="39"/>
      <c r="E6" s="12" t="s">
        <v>30</v>
      </c>
      <c r="F6" s="12" t="s">
        <v>98</v>
      </c>
      <c r="G6" s="13">
        <f>1100223.46/12</f>
        <v>91685.28833333333</v>
      </c>
      <c r="H6" s="21"/>
      <c r="I6" s="19"/>
    </row>
    <row r="7" spans="1:9" s="8" customFormat="1" ht="30" x14ac:dyDescent="0.25">
      <c r="A7" s="9"/>
      <c r="B7" s="37"/>
      <c r="C7" s="38"/>
      <c r="D7" s="39"/>
      <c r="E7" s="12" t="s">
        <v>89</v>
      </c>
      <c r="F7" s="12" t="s">
        <v>96</v>
      </c>
      <c r="G7" s="13">
        <f>805842.07/12/4</f>
        <v>16788.376458333332</v>
      </c>
      <c r="H7" s="21"/>
      <c r="I7" s="19"/>
    </row>
    <row r="8" spans="1:9" s="8" customFormat="1" ht="30" x14ac:dyDescent="0.25">
      <c r="A8" s="9"/>
      <c r="B8" s="37"/>
      <c r="C8" s="38"/>
      <c r="D8" s="39"/>
      <c r="E8" s="12" t="s">
        <v>90</v>
      </c>
      <c r="F8" s="12" t="s">
        <v>96</v>
      </c>
      <c r="G8" s="13">
        <f>613501.67/12/2</f>
        <v>25562.569583333334</v>
      </c>
      <c r="H8" s="21"/>
      <c r="I8" s="19"/>
    </row>
    <row r="9" spans="1:9" s="8" customFormat="1" ht="30" x14ac:dyDescent="0.25">
      <c r="A9" s="9"/>
      <c r="B9" s="40"/>
      <c r="C9" s="41"/>
      <c r="D9" s="42"/>
      <c r="E9" s="12" t="s">
        <v>91</v>
      </c>
      <c r="F9" s="12" t="s">
        <v>97</v>
      </c>
      <c r="G9" s="13">
        <f>156551.19/12/4</f>
        <v>3261.4831250000002</v>
      </c>
      <c r="H9" s="21"/>
      <c r="I9" s="19"/>
    </row>
    <row r="10" spans="1:9" ht="30" x14ac:dyDescent="0.25">
      <c r="A10" s="3">
        <v>2</v>
      </c>
      <c r="B10" s="33" t="s">
        <v>2</v>
      </c>
      <c r="C10" s="33"/>
      <c r="D10" s="33"/>
      <c r="E10" s="26" t="s">
        <v>101</v>
      </c>
      <c r="F10" s="26" t="s">
        <v>99</v>
      </c>
      <c r="G10" s="27">
        <f>873625.45/12</f>
        <v>72802.120833333334</v>
      </c>
      <c r="H10" s="2"/>
    </row>
    <row r="11" spans="1:9" s="8" customFormat="1" ht="30" x14ac:dyDescent="0.25">
      <c r="A11" s="24"/>
      <c r="B11" s="34"/>
      <c r="C11" s="35"/>
      <c r="D11" s="36"/>
      <c r="E11" s="12" t="s">
        <v>63</v>
      </c>
      <c r="F11" s="12" t="s">
        <v>102</v>
      </c>
      <c r="G11" s="13">
        <f>829027.22/12</f>
        <v>69085.601666666669</v>
      </c>
      <c r="H11" s="2"/>
    </row>
    <row r="12" spans="1:9" ht="30" x14ac:dyDescent="0.25">
      <c r="A12" s="43"/>
      <c r="B12" s="37"/>
      <c r="C12" s="38"/>
      <c r="D12" s="39"/>
      <c r="E12" s="12" t="s">
        <v>64</v>
      </c>
      <c r="F12" s="12" t="s">
        <v>98</v>
      </c>
      <c r="G12" s="13">
        <f>655451.37/12</f>
        <v>54620.947500000002</v>
      </c>
      <c r="H12" s="2"/>
    </row>
    <row r="13" spans="1:9" ht="30" x14ac:dyDescent="0.25">
      <c r="A13" s="45"/>
      <c r="B13" s="37"/>
      <c r="C13" s="38"/>
      <c r="D13" s="39"/>
      <c r="E13" s="12" t="s">
        <v>65</v>
      </c>
      <c r="F13" s="12" t="s">
        <v>98</v>
      </c>
      <c r="G13" s="13">
        <f>678488.43/12/2</f>
        <v>28270.351250000003</v>
      </c>
      <c r="H13" s="2"/>
    </row>
    <row r="14" spans="1:9" ht="45" x14ac:dyDescent="0.25">
      <c r="A14" s="45"/>
      <c r="B14" s="37"/>
      <c r="C14" s="38"/>
      <c r="D14" s="39"/>
      <c r="E14" s="12" t="s">
        <v>77</v>
      </c>
      <c r="F14" s="12" t="s">
        <v>103</v>
      </c>
      <c r="G14" s="13">
        <f>569134.43/12</f>
        <v>47427.869166666671</v>
      </c>
      <c r="H14" s="2"/>
    </row>
    <row r="15" spans="1:9" ht="45" x14ac:dyDescent="0.25">
      <c r="A15" s="45"/>
      <c r="B15" s="37"/>
      <c r="C15" s="38"/>
      <c r="D15" s="39"/>
      <c r="E15" s="12" t="s">
        <v>66</v>
      </c>
      <c r="F15" s="12" t="s">
        <v>104</v>
      </c>
      <c r="G15" s="13">
        <f>595567.25/12*0.25</f>
        <v>12407.651041666666</v>
      </c>
      <c r="H15" s="2"/>
    </row>
    <row r="16" spans="1:9" ht="45" x14ac:dyDescent="0.25">
      <c r="A16" s="45"/>
      <c r="B16" s="37"/>
      <c r="C16" s="38"/>
      <c r="D16" s="39"/>
      <c r="E16" s="12" t="s">
        <v>78</v>
      </c>
      <c r="F16" s="12" t="s">
        <v>105</v>
      </c>
      <c r="G16" s="13">
        <f>641661.79/12*0.25</f>
        <v>13367.953958333334</v>
      </c>
      <c r="H16" s="2"/>
    </row>
    <row r="17" spans="1:8" ht="30" x14ac:dyDescent="0.25">
      <c r="A17" s="45"/>
      <c r="B17" s="40"/>
      <c r="C17" s="41"/>
      <c r="D17" s="42"/>
      <c r="E17" s="12" t="s">
        <v>92</v>
      </c>
      <c r="F17" s="12" t="s">
        <v>105</v>
      </c>
      <c r="G17" s="13">
        <f>458530.84/12</f>
        <v>38210.903333333335</v>
      </c>
      <c r="H17" s="2"/>
    </row>
    <row r="18" spans="1:8" ht="30" x14ac:dyDescent="0.25">
      <c r="A18" s="3">
        <v>3</v>
      </c>
      <c r="B18" s="33" t="s">
        <v>3</v>
      </c>
      <c r="C18" s="33"/>
      <c r="D18" s="33"/>
      <c r="E18" s="26" t="s">
        <v>106</v>
      </c>
      <c r="F18" s="26" t="s">
        <v>99</v>
      </c>
      <c r="G18" s="27">
        <f>946443.05/12</f>
        <v>78870.254166666666</v>
      </c>
      <c r="H18" s="2"/>
    </row>
    <row r="19" spans="1:8" s="8" customFormat="1" ht="30" x14ac:dyDescent="0.25">
      <c r="A19" s="24"/>
      <c r="B19" s="34"/>
      <c r="C19" s="35"/>
      <c r="D19" s="36"/>
      <c r="E19" s="12" t="s">
        <v>58</v>
      </c>
      <c r="F19" s="12" t="s">
        <v>47</v>
      </c>
      <c r="G19" s="13">
        <f>667335.81/12</f>
        <v>55611.317500000005</v>
      </c>
      <c r="H19" s="2"/>
    </row>
    <row r="20" spans="1:8" ht="30" x14ac:dyDescent="0.25">
      <c r="A20" s="43"/>
      <c r="B20" s="37"/>
      <c r="C20" s="38"/>
      <c r="D20" s="39"/>
      <c r="E20" s="12" t="s">
        <v>59</v>
      </c>
      <c r="F20" s="12" t="s">
        <v>107</v>
      </c>
      <c r="G20" s="13">
        <f>608230.8/12</f>
        <v>50685.9</v>
      </c>
      <c r="H20" s="2"/>
    </row>
    <row r="21" spans="1:8" ht="45" x14ac:dyDescent="0.25">
      <c r="A21" s="45"/>
      <c r="B21" s="37"/>
      <c r="C21" s="38"/>
      <c r="D21" s="39"/>
      <c r="E21" s="12" t="s">
        <v>60</v>
      </c>
      <c r="F21" s="12" t="s">
        <v>98</v>
      </c>
      <c r="G21" s="13">
        <f>909555.83/12</f>
        <v>75796.319166666668</v>
      </c>
      <c r="H21" s="2"/>
    </row>
    <row r="22" spans="1:8" ht="30" x14ac:dyDescent="0.25">
      <c r="A22" s="45"/>
      <c r="B22" s="37"/>
      <c r="C22" s="38"/>
      <c r="D22" s="39"/>
      <c r="E22" s="12" t="s">
        <v>61</v>
      </c>
      <c r="F22" s="12" t="s">
        <v>98</v>
      </c>
      <c r="G22" s="13">
        <f>990318.41/12</f>
        <v>82526.534166666665</v>
      </c>
      <c r="H22" s="2"/>
    </row>
    <row r="23" spans="1:8" ht="30" x14ac:dyDescent="0.25">
      <c r="A23" s="44"/>
      <c r="B23" s="40"/>
      <c r="C23" s="41"/>
      <c r="D23" s="42"/>
      <c r="E23" s="12" t="s">
        <v>62</v>
      </c>
      <c r="F23" s="12" t="s">
        <v>97</v>
      </c>
      <c r="G23" s="13">
        <f>709696.43/12</f>
        <v>59141.369166666671</v>
      </c>
      <c r="H23" s="2"/>
    </row>
    <row r="24" spans="1:8" ht="45" customHeight="1" x14ac:dyDescent="0.25">
      <c r="A24" s="3">
        <v>4</v>
      </c>
      <c r="B24" s="33" t="s">
        <v>108</v>
      </c>
      <c r="C24" s="33"/>
      <c r="D24" s="33"/>
      <c r="E24" s="26" t="s">
        <v>109</v>
      </c>
      <c r="F24" s="26" t="s">
        <v>99</v>
      </c>
      <c r="G24" s="27">
        <f>911065.62/12</f>
        <v>75922.134999999995</v>
      </c>
      <c r="H24" s="2"/>
    </row>
    <row r="25" spans="1:8" s="8" customFormat="1" ht="30" x14ac:dyDescent="0.25">
      <c r="A25" s="24"/>
      <c r="B25" s="34"/>
      <c r="C25" s="35"/>
      <c r="D25" s="36"/>
      <c r="E25" s="12" t="s">
        <v>67</v>
      </c>
      <c r="F25" s="12" t="s">
        <v>102</v>
      </c>
      <c r="G25" s="13">
        <f>766352.79/12</f>
        <v>63862.732500000006</v>
      </c>
      <c r="H25" s="2"/>
    </row>
    <row r="26" spans="1:8" ht="58.5" customHeight="1" x14ac:dyDescent="0.25">
      <c r="A26" s="43"/>
      <c r="B26" s="37"/>
      <c r="C26" s="38"/>
      <c r="D26" s="39"/>
      <c r="E26" s="12" t="s">
        <v>82</v>
      </c>
      <c r="F26" s="12" t="s">
        <v>110</v>
      </c>
      <c r="G26" s="13">
        <f>843974.18/12</f>
        <v>70331.181666666671</v>
      </c>
      <c r="H26" s="2"/>
    </row>
    <row r="27" spans="1:8" ht="30" x14ac:dyDescent="0.25">
      <c r="A27" s="45"/>
      <c r="B27" s="37"/>
      <c r="C27" s="38"/>
      <c r="D27" s="39"/>
      <c r="E27" s="12" t="s">
        <v>83</v>
      </c>
      <c r="F27" s="12" t="s">
        <v>105</v>
      </c>
      <c r="G27" s="13">
        <f>948101.42/12</f>
        <v>79008.451666666675</v>
      </c>
      <c r="H27" s="2"/>
    </row>
    <row r="28" spans="1:8" ht="30" x14ac:dyDescent="0.25">
      <c r="A28" s="45"/>
      <c r="B28" s="37"/>
      <c r="C28" s="38"/>
      <c r="D28" s="39"/>
      <c r="E28" s="12" t="s">
        <v>68</v>
      </c>
      <c r="F28" s="12" t="s">
        <v>98</v>
      </c>
      <c r="G28" s="13">
        <f>742358.79/12</f>
        <v>61863.232500000006</v>
      </c>
      <c r="H28" s="2"/>
    </row>
    <row r="29" spans="1:8" ht="30" x14ac:dyDescent="0.25">
      <c r="A29" s="44"/>
      <c r="B29" s="40"/>
      <c r="C29" s="41"/>
      <c r="D29" s="42"/>
      <c r="E29" s="12" t="s">
        <v>69</v>
      </c>
      <c r="F29" s="12" t="s">
        <v>111</v>
      </c>
      <c r="G29" s="13">
        <f>791891.95/12</f>
        <v>65990.995833333334</v>
      </c>
      <c r="H29" s="2"/>
    </row>
    <row r="30" spans="1:8" ht="30" x14ac:dyDescent="0.25">
      <c r="A30" s="3">
        <v>5</v>
      </c>
      <c r="B30" s="33" t="s">
        <v>4</v>
      </c>
      <c r="C30" s="33"/>
      <c r="D30" s="33"/>
      <c r="E30" s="26" t="s">
        <v>112</v>
      </c>
      <c r="F30" s="26" t="s">
        <v>99</v>
      </c>
      <c r="G30" s="27">
        <f>1008186.01/12</f>
        <v>84015.500833333339</v>
      </c>
      <c r="H30" s="2"/>
    </row>
    <row r="31" spans="1:8" s="8" customFormat="1" ht="30" x14ac:dyDescent="0.25">
      <c r="A31" s="24"/>
      <c r="B31" s="34"/>
      <c r="C31" s="35"/>
      <c r="D31" s="36"/>
      <c r="E31" s="12" t="s">
        <v>46</v>
      </c>
      <c r="F31" s="12" t="s">
        <v>47</v>
      </c>
      <c r="G31" s="13">
        <f>775681.86/12</f>
        <v>64640.154999999999</v>
      </c>
      <c r="H31" s="2"/>
    </row>
    <row r="32" spans="1:8" ht="45" x14ac:dyDescent="0.25">
      <c r="A32" s="43"/>
      <c r="B32" s="37"/>
      <c r="C32" s="38"/>
      <c r="D32" s="39"/>
      <c r="E32" s="12" t="s">
        <v>48</v>
      </c>
      <c r="F32" s="12" t="s">
        <v>113</v>
      </c>
      <c r="G32" s="13">
        <f>787952.46/12/2</f>
        <v>32831.352500000001</v>
      </c>
      <c r="H32" s="2"/>
    </row>
    <row r="33" spans="1:8" ht="30" x14ac:dyDescent="0.25">
      <c r="A33" s="45"/>
      <c r="B33" s="37"/>
      <c r="C33" s="38"/>
      <c r="D33" s="39"/>
      <c r="E33" s="12" t="s">
        <v>49</v>
      </c>
      <c r="F33" s="12" t="s">
        <v>113</v>
      </c>
      <c r="G33" s="13">
        <f>616567.94/12/2</f>
        <v>25690.33083333333</v>
      </c>
      <c r="H33" s="2"/>
    </row>
    <row r="34" spans="1:8" ht="30" x14ac:dyDescent="0.25">
      <c r="A34" s="45"/>
      <c r="B34" s="37"/>
      <c r="C34" s="38"/>
      <c r="D34" s="39"/>
      <c r="E34" s="12" t="s">
        <v>53</v>
      </c>
      <c r="F34" s="12" t="s">
        <v>113</v>
      </c>
      <c r="G34" s="13">
        <f>839688.91/12/2</f>
        <v>34987.037916666668</v>
      </c>
      <c r="H34" s="2"/>
    </row>
    <row r="35" spans="1:8" ht="30" x14ac:dyDescent="0.25">
      <c r="A35" s="45"/>
      <c r="B35" s="37"/>
      <c r="C35" s="38"/>
      <c r="D35" s="39"/>
      <c r="E35" s="12" t="s">
        <v>50</v>
      </c>
      <c r="F35" s="12" t="s">
        <v>104</v>
      </c>
      <c r="G35" s="13">
        <f>893757.83/12</f>
        <v>74479.819166666668</v>
      </c>
      <c r="H35" s="2"/>
    </row>
    <row r="36" spans="1:8" ht="30" x14ac:dyDescent="0.25">
      <c r="A36" s="44"/>
      <c r="B36" s="40"/>
      <c r="C36" s="41"/>
      <c r="D36" s="42"/>
      <c r="E36" s="12" t="s">
        <v>51</v>
      </c>
      <c r="F36" s="12" t="s">
        <v>52</v>
      </c>
      <c r="G36" s="13">
        <f>514638.99/12</f>
        <v>42886.582499999997</v>
      </c>
      <c r="H36" s="2"/>
    </row>
    <row r="37" spans="1:8" ht="30" x14ac:dyDescent="0.25">
      <c r="A37" s="3">
        <v>6</v>
      </c>
      <c r="B37" s="33" t="s">
        <v>5</v>
      </c>
      <c r="C37" s="33"/>
      <c r="D37" s="33"/>
      <c r="E37" s="26" t="s">
        <v>114</v>
      </c>
      <c r="F37" s="26" t="s">
        <v>99</v>
      </c>
      <c r="G37" s="27">
        <f>1128800.48/12</f>
        <v>94066.706666666665</v>
      </c>
      <c r="H37" s="2"/>
    </row>
    <row r="38" spans="1:8" s="8" customFormat="1" ht="30" x14ac:dyDescent="0.25">
      <c r="A38" s="25"/>
      <c r="B38" s="34"/>
      <c r="C38" s="35"/>
      <c r="D38" s="36"/>
      <c r="E38" s="12" t="s">
        <v>41</v>
      </c>
      <c r="F38" s="12" t="s">
        <v>96</v>
      </c>
      <c r="G38" s="13">
        <f>948616.24/12</f>
        <v>79051.353333333333</v>
      </c>
      <c r="H38" s="2"/>
    </row>
    <row r="39" spans="1:8" ht="60" customHeight="1" x14ac:dyDescent="0.25">
      <c r="A39" s="45"/>
      <c r="B39" s="37"/>
      <c r="C39" s="38"/>
      <c r="D39" s="39"/>
      <c r="E39" s="12" t="s">
        <v>76</v>
      </c>
      <c r="F39" s="12" t="s">
        <v>97</v>
      </c>
      <c r="G39" s="13">
        <f>719391.49/9/2</f>
        <v>39966.193888888891</v>
      </c>
      <c r="H39" s="2"/>
    </row>
    <row r="40" spans="1:8" s="8" customFormat="1" ht="60" customHeight="1" x14ac:dyDescent="0.25">
      <c r="A40" s="45"/>
      <c r="B40" s="37"/>
      <c r="C40" s="38"/>
      <c r="D40" s="39"/>
      <c r="E40" s="12" t="s">
        <v>94</v>
      </c>
      <c r="F40" s="12" t="s">
        <v>115</v>
      </c>
      <c r="G40" s="13">
        <f>750718.28/12</f>
        <v>62559.856666666667</v>
      </c>
      <c r="H40" s="2"/>
    </row>
    <row r="41" spans="1:8" ht="30" x14ac:dyDescent="0.25">
      <c r="A41" s="44"/>
      <c r="B41" s="40"/>
      <c r="C41" s="41"/>
      <c r="D41" s="42"/>
      <c r="E41" s="12" t="s">
        <v>42</v>
      </c>
      <c r="F41" s="12" t="s">
        <v>43</v>
      </c>
      <c r="G41" s="13">
        <f>764119.64/12</f>
        <v>63676.636666666665</v>
      </c>
      <c r="H41" s="2"/>
    </row>
    <row r="42" spans="1:8" ht="45" x14ac:dyDescent="0.25">
      <c r="A42" s="3">
        <v>7</v>
      </c>
      <c r="B42" s="33" t="s">
        <v>169</v>
      </c>
      <c r="C42" s="33"/>
      <c r="D42" s="33"/>
      <c r="E42" s="26" t="s">
        <v>116</v>
      </c>
      <c r="F42" s="26" t="s">
        <v>99</v>
      </c>
      <c r="G42" s="27">
        <f>925481.38/12</f>
        <v>77123.448333333334</v>
      </c>
      <c r="H42" s="2"/>
    </row>
    <row r="43" spans="1:8" s="8" customFormat="1" ht="45" x14ac:dyDescent="0.25">
      <c r="A43" s="3"/>
      <c r="B43" s="34"/>
      <c r="C43" s="35"/>
      <c r="D43" s="36"/>
      <c r="E43" s="12" t="s">
        <v>87</v>
      </c>
      <c r="F43" s="12" t="s">
        <v>117</v>
      </c>
      <c r="G43" s="13">
        <f>1033588.26/12/2</f>
        <v>43066.177499999998</v>
      </c>
      <c r="H43" s="2"/>
    </row>
    <row r="44" spans="1:8" ht="30" x14ac:dyDescent="0.25">
      <c r="A44" s="3"/>
      <c r="B44" s="40"/>
      <c r="C44" s="41"/>
      <c r="D44" s="42"/>
      <c r="E44" s="12" t="s">
        <v>54</v>
      </c>
      <c r="F44" s="12" t="s">
        <v>97</v>
      </c>
      <c r="G44" s="13">
        <f>893460.25/12/2</f>
        <v>37227.510416666664</v>
      </c>
      <c r="H44" s="2"/>
    </row>
    <row r="45" spans="1:8" ht="30" x14ac:dyDescent="0.25">
      <c r="A45" s="3">
        <v>8</v>
      </c>
      <c r="B45" s="33" t="s">
        <v>168</v>
      </c>
      <c r="C45" s="33"/>
      <c r="D45" s="33"/>
      <c r="E45" s="26" t="s">
        <v>118</v>
      </c>
      <c r="F45" s="26" t="s">
        <v>99</v>
      </c>
      <c r="G45" s="27">
        <f>794407.5/12</f>
        <v>66200.625</v>
      </c>
      <c r="H45" s="2"/>
    </row>
    <row r="46" spans="1:8" s="8" customFormat="1" ht="30" x14ac:dyDescent="0.25">
      <c r="A46" s="3"/>
      <c r="B46" s="48"/>
      <c r="C46" s="49"/>
      <c r="D46" s="50"/>
      <c r="E46" s="12" t="s">
        <v>93</v>
      </c>
      <c r="F46" s="12" t="s">
        <v>117</v>
      </c>
      <c r="G46" s="13">
        <f>659798.48/12*0.25</f>
        <v>13745.801666666666</v>
      </c>
      <c r="H46" s="2"/>
    </row>
    <row r="47" spans="1:8" ht="30" x14ac:dyDescent="0.25">
      <c r="A47" s="3">
        <v>9</v>
      </c>
      <c r="B47" s="33" t="s">
        <v>167</v>
      </c>
      <c r="C47" s="33"/>
      <c r="D47" s="33"/>
      <c r="E47" s="26" t="s">
        <v>119</v>
      </c>
      <c r="F47" s="26" t="s">
        <v>99</v>
      </c>
      <c r="G47" s="27">
        <f>808367.51/12</f>
        <v>67363.959166666667</v>
      </c>
      <c r="H47" s="2"/>
    </row>
    <row r="48" spans="1:8" s="8" customFormat="1" ht="30" x14ac:dyDescent="0.25">
      <c r="A48" s="3"/>
      <c r="B48" s="34"/>
      <c r="C48" s="35"/>
      <c r="D48" s="36"/>
      <c r="E48" s="12" t="s">
        <v>44</v>
      </c>
      <c r="F48" s="12" t="s">
        <v>117</v>
      </c>
      <c r="G48" s="13">
        <f>919378.32/12/2</f>
        <v>38307.43</v>
      </c>
      <c r="H48" s="2"/>
    </row>
    <row r="49" spans="1:8" ht="30" x14ac:dyDescent="0.25">
      <c r="A49" s="3"/>
      <c r="B49" s="40"/>
      <c r="C49" s="41"/>
      <c r="D49" s="42"/>
      <c r="E49" s="12" t="s">
        <v>45</v>
      </c>
      <c r="F49" s="12" t="s">
        <v>120</v>
      </c>
      <c r="G49" s="13">
        <f>705563.68/12/2</f>
        <v>29398.486666666668</v>
      </c>
      <c r="H49" s="2"/>
    </row>
    <row r="50" spans="1:8" ht="45" x14ac:dyDescent="0.25">
      <c r="A50" s="3">
        <v>10</v>
      </c>
      <c r="B50" s="33" t="s">
        <v>166</v>
      </c>
      <c r="C50" s="33"/>
      <c r="D50" s="33"/>
      <c r="E50" s="26" t="s">
        <v>121</v>
      </c>
      <c r="F50" s="26" t="s">
        <v>99</v>
      </c>
      <c r="G50" s="27">
        <f>895018.19/12</f>
        <v>74584.849166666667</v>
      </c>
      <c r="H50" s="2"/>
    </row>
    <row r="51" spans="1:8" s="8" customFormat="1" ht="30" x14ac:dyDescent="0.25">
      <c r="A51" s="24"/>
      <c r="B51" s="34"/>
      <c r="C51" s="35"/>
      <c r="D51" s="36"/>
      <c r="E51" s="12" t="s">
        <v>55</v>
      </c>
      <c r="F51" s="12" t="s">
        <v>120</v>
      </c>
      <c r="G51" s="13">
        <f>905096.12/12/2</f>
        <v>37712.338333333333</v>
      </c>
      <c r="H51" s="2"/>
    </row>
    <row r="52" spans="1:8" ht="45" x14ac:dyDescent="0.25">
      <c r="A52" s="43"/>
      <c r="B52" s="37"/>
      <c r="C52" s="38"/>
      <c r="D52" s="39"/>
      <c r="E52" s="12" t="s">
        <v>74</v>
      </c>
      <c r="F52" s="12" t="s">
        <v>97</v>
      </c>
      <c r="G52" s="13">
        <f>794900.87/12*0.25</f>
        <v>16560.434791666667</v>
      </c>
      <c r="H52" s="2"/>
    </row>
    <row r="53" spans="1:8" ht="45" x14ac:dyDescent="0.25">
      <c r="A53" s="44"/>
      <c r="B53" s="40"/>
      <c r="C53" s="41"/>
      <c r="D53" s="42"/>
      <c r="E53" s="12" t="s">
        <v>56</v>
      </c>
      <c r="F53" s="12" t="s">
        <v>117</v>
      </c>
      <c r="G53" s="13">
        <f>1041880.11/12*0.75</f>
        <v>65117.506874999999</v>
      </c>
      <c r="H53" s="2"/>
    </row>
    <row r="54" spans="1:8" ht="30" x14ac:dyDescent="0.25">
      <c r="A54" s="3">
        <v>11</v>
      </c>
      <c r="B54" s="33" t="s">
        <v>165</v>
      </c>
      <c r="C54" s="33"/>
      <c r="D54" s="33"/>
      <c r="E54" s="26" t="s">
        <v>122</v>
      </c>
      <c r="F54" s="26" t="s">
        <v>99</v>
      </c>
      <c r="G54" s="27">
        <f>734470.39/12</f>
        <v>61205.865833333337</v>
      </c>
      <c r="H54" s="2"/>
    </row>
    <row r="55" spans="1:8" s="8" customFormat="1" ht="30" x14ac:dyDescent="0.25">
      <c r="A55" s="3"/>
      <c r="B55" s="34"/>
      <c r="C55" s="35"/>
      <c r="D55" s="36"/>
      <c r="E55" s="12" t="s">
        <v>37</v>
      </c>
      <c r="F55" s="12" t="s">
        <v>117</v>
      </c>
      <c r="G55" s="13">
        <f>666248.94/12/2</f>
        <v>27760.372499999998</v>
      </c>
      <c r="H55" s="2"/>
    </row>
    <row r="56" spans="1:8" ht="60" customHeight="1" x14ac:dyDescent="0.25">
      <c r="A56" s="3"/>
      <c r="B56" s="40"/>
      <c r="C56" s="41"/>
      <c r="D56" s="42"/>
      <c r="E56" s="12" t="s">
        <v>79</v>
      </c>
      <c r="F56" s="12" t="s">
        <v>97</v>
      </c>
      <c r="G56" s="13">
        <f>808879.93/12/2</f>
        <v>33703.330416666671</v>
      </c>
      <c r="H56" s="2"/>
    </row>
    <row r="57" spans="1:8" ht="91.5" customHeight="1" x14ac:dyDescent="0.25">
      <c r="A57" s="3">
        <v>12</v>
      </c>
      <c r="B57" s="33" t="s">
        <v>164</v>
      </c>
      <c r="C57" s="33"/>
      <c r="D57" s="33"/>
      <c r="E57" s="26" t="s">
        <v>123</v>
      </c>
      <c r="F57" s="26" t="s">
        <v>99</v>
      </c>
      <c r="G57" s="27">
        <f>681329.25/12</f>
        <v>56777.4375</v>
      </c>
      <c r="H57" s="2"/>
    </row>
    <row r="58" spans="1:8" hidden="1" x14ac:dyDescent="0.25">
      <c r="A58" s="3">
        <v>13</v>
      </c>
      <c r="B58" s="46"/>
      <c r="C58" s="46"/>
      <c r="D58" s="46"/>
      <c r="E58" s="12"/>
      <c r="F58" s="12"/>
      <c r="G58" s="13"/>
      <c r="H58" s="2"/>
    </row>
    <row r="59" spans="1:8" s="8" customFormat="1" ht="45" x14ac:dyDescent="0.25">
      <c r="A59" s="3"/>
      <c r="B59" s="34"/>
      <c r="C59" s="35"/>
      <c r="D59" s="36"/>
      <c r="E59" s="12" t="s">
        <v>31</v>
      </c>
      <c r="F59" s="12" t="s">
        <v>96</v>
      </c>
      <c r="G59" s="13">
        <v>0</v>
      </c>
      <c r="H59" s="2"/>
    </row>
    <row r="60" spans="1:8" ht="30" x14ac:dyDescent="0.25">
      <c r="A60" s="3"/>
      <c r="B60" s="37"/>
      <c r="C60" s="38"/>
      <c r="D60" s="39"/>
      <c r="E60" s="12" t="s">
        <v>80</v>
      </c>
      <c r="F60" s="12" t="s">
        <v>96</v>
      </c>
      <c r="G60" s="13">
        <f>856771.06/12</f>
        <v>71397.588333333333</v>
      </c>
      <c r="H60" s="2"/>
    </row>
    <row r="61" spans="1:8" ht="30" x14ac:dyDescent="0.25">
      <c r="A61" s="3"/>
      <c r="B61" s="40"/>
      <c r="C61" s="41"/>
      <c r="D61" s="42"/>
      <c r="E61" s="12" t="s">
        <v>34</v>
      </c>
      <c r="F61" s="12" t="s">
        <v>98</v>
      </c>
      <c r="G61" s="13">
        <f>838447.35/12</f>
        <v>69870.612500000003</v>
      </c>
      <c r="H61" s="2"/>
    </row>
    <row r="62" spans="1:8" ht="30" x14ac:dyDescent="0.25">
      <c r="A62" s="3">
        <v>13</v>
      </c>
      <c r="B62" s="33" t="s">
        <v>163</v>
      </c>
      <c r="C62" s="33"/>
      <c r="D62" s="33"/>
      <c r="E62" s="26" t="s">
        <v>124</v>
      </c>
      <c r="F62" s="26" t="s">
        <v>99</v>
      </c>
      <c r="G62" s="27">
        <f>1027849.31/12</f>
        <v>85654.109166666676</v>
      </c>
      <c r="H62" s="2"/>
    </row>
    <row r="63" spans="1:8" s="8" customFormat="1" ht="30" x14ac:dyDescent="0.25">
      <c r="A63" s="3"/>
      <c r="B63" s="48"/>
      <c r="C63" s="49"/>
      <c r="D63" s="50"/>
      <c r="E63" s="12" t="s">
        <v>75</v>
      </c>
      <c r="F63" s="12" t="s">
        <v>117</v>
      </c>
      <c r="G63" s="13">
        <f>1207334.32/12/2</f>
        <v>50305.596666666672</v>
      </c>
      <c r="H63" s="2"/>
    </row>
    <row r="64" spans="1:8" ht="30" x14ac:dyDescent="0.25">
      <c r="A64" s="3">
        <v>14</v>
      </c>
      <c r="B64" s="33" t="s">
        <v>162</v>
      </c>
      <c r="C64" s="33"/>
      <c r="D64" s="33"/>
      <c r="E64" s="26" t="s">
        <v>125</v>
      </c>
      <c r="F64" s="26" t="s">
        <v>99</v>
      </c>
      <c r="G64" s="27">
        <f>912135.49/12</f>
        <v>76011.290833333333</v>
      </c>
      <c r="H64" s="2"/>
    </row>
    <row r="65" spans="1:9" s="8" customFormat="1" ht="30" x14ac:dyDescent="0.25">
      <c r="A65" s="3"/>
      <c r="B65" s="34"/>
      <c r="C65" s="35"/>
      <c r="D65" s="36"/>
      <c r="E65" s="12" t="s">
        <v>70</v>
      </c>
      <c r="F65" s="12" t="s">
        <v>98</v>
      </c>
      <c r="G65" s="13">
        <f>709897.45/12*0.75</f>
        <v>44368.590624999997</v>
      </c>
      <c r="H65" s="2"/>
    </row>
    <row r="66" spans="1:9" ht="30" x14ac:dyDescent="0.25">
      <c r="A66" s="3"/>
      <c r="B66" s="37"/>
      <c r="C66" s="38"/>
      <c r="D66" s="39"/>
      <c r="E66" s="12" t="s">
        <v>71</v>
      </c>
      <c r="F66" s="12" t="s">
        <v>98</v>
      </c>
      <c r="G66" s="13">
        <f>746536.52/12*0.25</f>
        <v>15552.844166666668</v>
      </c>
      <c r="H66" s="2"/>
    </row>
    <row r="67" spans="1:9" ht="45" x14ac:dyDescent="0.25">
      <c r="A67" s="3"/>
      <c r="B67" s="40"/>
      <c r="C67" s="41"/>
      <c r="D67" s="42"/>
      <c r="E67" s="12" t="s">
        <v>72</v>
      </c>
      <c r="F67" s="12" t="s">
        <v>96</v>
      </c>
      <c r="G67" s="13">
        <f>958804.31/12</f>
        <v>79900.359166666676</v>
      </c>
      <c r="H67" s="2"/>
    </row>
    <row r="68" spans="1:9" ht="30" x14ac:dyDescent="0.25">
      <c r="A68" s="3">
        <v>15</v>
      </c>
      <c r="B68" s="33" t="s">
        <v>161</v>
      </c>
      <c r="C68" s="33"/>
      <c r="D68" s="33"/>
      <c r="E68" s="26" t="s">
        <v>126</v>
      </c>
      <c r="F68" s="26" t="s">
        <v>99</v>
      </c>
      <c r="G68" s="27">
        <f>730082.86/12</f>
        <v>60840.238333333335</v>
      </c>
      <c r="H68" s="2"/>
    </row>
    <row r="69" spans="1:9" s="8" customFormat="1" ht="30" x14ac:dyDescent="0.25">
      <c r="A69" s="3"/>
      <c r="B69" s="48"/>
      <c r="C69" s="49"/>
      <c r="D69" s="50"/>
      <c r="E69" s="12" t="s">
        <v>32</v>
      </c>
      <c r="F69" s="12" t="s">
        <v>98</v>
      </c>
      <c r="G69" s="13">
        <f>978660.16/12</f>
        <v>81555.013333333336</v>
      </c>
      <c r="H69" s="2"/>
    </row>
    <row r="70" spans="1:9" ht="30" x14ac:dyDescent="0.25">
      <c r="A70" s="3">
        <v>16</v>
      </c>
      <c r="B70" s="33" t="s">
        <v>128</v>
      </c>
      <c r="C70" s="33"/>
      <c r="D70" s="33"/>
      <c r="E70" s="28" t="s">
        <v>127</v>
      </c>
      <c r="F70" s="28" t="s">
        <v>99</v>
      </c>
      <c r="G70" s="27">
        <f>628140.86/12</f>
        <v>52345.071666666663</v>
      </c>
      <c r="H70" s="2"/>
    </row>
    <row r="71" spans="1:9" s="8" customFormat="1" ht="45" x14ac:dyDescent="0.25">
      <c r="A71" s="3"/>
      <c r="B71" s="34"/>
      <c r="C71" s="35"/>
      <c r="D71" s="36"/>
      <c r="E71" s="14" t="s">
        <v>27</v>
      </c>
      <c r="F71" s="14" t="s">
        <v>129</v>
      </c>
      <c r="G71" s="22">
        <f>857828.69/12*0.5</f>
        <v>35742.862083333333</v>
      </c>
      <c r="H71" s="2"/>
    </row>
    <row r="72" spans="1:9" ht="30" x14ac:dyDescent="0.25">
      <c r="A72" s="3"/>
      <c r="B72" s="40"/>
      <c r="C72" s="41"/>
      <c r="D72" s="42"/>
      <c r="E72" s="7" t="s">
        <v>28</v>
      </c>
      <c r="F72" s="14" t="s">
        <v>130</v>
      </c>
      <c r="G72" s="22">
        <f>1054695.29/12</f>
        <v>87891.27416666667</v>
      </c>
      <c r="H72" s="2"/>
    </row>
    <row r="73" spans="1:9" ht="59.25" customHeight="1" x14ac:dyDescent="0.25">
      <c r="A73" s="3">
        <v>17</v>
      </c>
      <c r="B73" s="33" t="s">
        <v>160</v>
      </c>
      <c r="C73" s="33"/>
      <c r="D73" s="33"/>
      <c r="E73" s="26" t="s">
        <v>131</v>
      </c>
      <c r="F73" s="26" t="s">
        <v>99</v>
      </c>
      <c r="G73" s="27">
        <f>792345.38/12</f>
        <v>66028.781666666662</v>
      </c>
      <c r="H73" s="2"/>
    </row>
    <row r="74" spans="1:9" s="8" customFormat="1" ht="59.25" customHeight="1" x14ac:dyDescent="0.25">
      <c r="A74" s="3"/>
      <c r="B74" s="48"/>
      <c r="C74" s="49"/>
      <c r="D74" s="50"/>
      <c r="E74" s="12" t="s">
        <v>40</v>
      </c>
      <c r="F74" s="12" t="s">
        <v>33</v>
      </c>
      <c r="G74" s="13">
        <f>765188.17/12/2</f>
        <v>31882.84041666667</v>
      </c>
      <c r="H74" s="2"/>
    </row>
    <row r="75" spans="1:9" ht="30" x14ac:dyDescent="0.25">
      <c r="A75" s="3">
        <v>18</v>
      </c>
      <c r="B75" s="33" t="s">
        <v>159</v>
      </c>
      <c r="C75" s="33"/>
      <c r="D75" s="33"/>
      <c r="E75" s="26" t="s">
        <v>132</v>
      </c>
      <c r="F75" s="26" t="s">
        <v>99</v>
      </c>
      <c r="G75" s="27">
        <f>754279.31/12</f>
        <v>62856.609166666669</v>
      </c>
      <c r="H75" s="2"/>
    </row>
    <row r="76" spans="1:9" s="8" customFormat="1" ht="45" x14ac:dyDescent="0.25">
      <c r="A76" s="3"/>
      <c r="B76" s="48"/>
      <c r="C76" s="49"/>
      <c r="D76" s="50"/>
      <c r="E76" s="12" t="s">
        <v>35</v>
      </c>
      <c r="F76" s="12" t="s">
        <v>36</v>
      </c>
      <c r="G76" s="13">
        <f>914459.51/12/2</f>
        <v>38102.479583333334</v>
      </c>
      <c r="H76" s="2"/>
    </row>
    <row r="77" spans="1:9" ht="30" x14ac:dyDescent="0.25">
      <c r="A77" s="3">
        <v>19</v>
      </c>
      <c r="B77" s="33" t="s">
        <v>7</v>
      </c>
      <c r="C77" s="33"/>
      <c r="D77" s="33"/>
      <c r="E77" s="29" t="s">
        <v>133</v>
      </c>
      <c r="F77" s="29" t="s">
        <v>99</v>
      </c>
      <c r="G77" s="27">
        <f>443854.73/12</f>
        <v>36987.894166666665</v>
      </c>
      <c r="H77" s="2"/>
      <c r="I77" s="6"/>
    </row>
    <row r="78" spans="1:9" ht="65.25" customHeight="1" x14ac:dyDescent="0.25">
      <c r="A78" s="3">
        <v>20</v>
      </c>
      <c r="B78" s="33" t="s">
        <v>134</v>
      </c>
      <c r="C78" s="33"/>
      <c r="D78" s="33"/>
      <c r="E78" s="29" t="s">
        <v>135</v>
      </c>
      <c r="F78" s="26" t="s">
        <v>99</v>
      </c>
      <c r="G78" s="27">
        <f>611655.87/12</f>
        <v>50971.322500000002</v>
      </c>
      <c r="H78" s="2"/>
    </row>
    <row r="79" spans="1:9" s="8" customFormat="1" ht="65.25" customHeight="1" x14ac:dyDescent="0.25">
      <c r="A79" s="3"/>
      <c r="B79" s="48"/>
      <c r="C79" s="49"/>
      <c r="D79" s="50"/>
      <c r="E79" s="15" t="s">
        <v>81</v>
      </c>
      <c r="F79" s="12" t="s">
        <v>117</v>
      </c>
      <c r="G79" s="13">
        <f>655140.3/12</f>
        <v>54595.025000000001</v>
      </c>
      <c r="H79" s="2"/>
    </row>
    <row r="80" spans="1:9" ht="31.5" customHeight="1" x14ac:dyDescent="0.25">
      <c r="A80" s="3">
        <v>21</v>
      </c>
      <c r="B80" s="33" t="s">
        <v>88</v>
      </c>
      <c r="C80" s="33"/>
      <c r="D80" s="33"/>
      <c r="E80" s="29" t="s">
        <v>136</v>
      </c>
      <c r="F80" s="29" t="s">
        <v>137</v>
      </c>
      <c r="G80" s="27">
        <f>584018.81/12</f>
        <v>48668.234166666669</v>
      </c>
      <c r="H80" s="2"/>
    </row>
    <row r="81" spans="1:10" s="8" customFormat="1" ht="31.5" customHeight="1" x14ac:dyDescent="0.25">
      <c r="A81" s="3"/>
      <c r="B81" s="48"/>
      <c r="C81" s="49"/>
      <c r="D81" s="50"/>
      <c r="E81" s="15" t="s">
        <v>57</v>
      </c>
      <c r="F81" s="15" t="s">
        <v>39</v>
      </c>
      <c r="G81" s="13">
        <f>349238.1/12</f>
        <v>29103.174999999999</v>
      </c>
      <c r="H81" s="2"/>
    </row>
    <row r="82" spans="1:10" ht="32.25" customHeight="1" x14ac:dyDescent="0.25">
      <c r="A82" s="3">
        <v>22</v>
      </c>
      <c r="B82" s="33" t="s">
        <v>8</v>
      </c>
      <c r="C82" s="33"/>
      <c r="D82" s="33"/>
      <c r="E82" s="29" t="s">
        <v>138</v>
      </c>
      <c r="F82" s="29" t="s">
        <v>137</v>
      </c>
      <c r="G82" s="27">
        <f>527346.49/12</f>
        <v>43945.540833333333</v>
      </c>
      <c r="H82" s="2"/>
    </row>
    <row r="83" spans="1:10" s="8" customFormat="1" ht="32.25" customHeight="1" x14ac:dyDescent="0.25">
      <c r="A83" s="3"/>
      <c r="B83" s="48"/>
      <c r="C83" s="49"/>
      <c r="D83" s="50"/>
      <c r="E83" s="15" t="s">
        <v>38</v>
      </c>
      <c r="F83" s="15" t="s">
        <v>102</v>
      </c>
      <c r="G83" s="13">
        <f>451676.59/12</f>
        <v>37639.715833333335</v>
      </c>
      <c r="H83" s="2"/>
    </row>
    <row r="84" spans="1:10" ht="29.25" customHeight="1" x14ac:dyDescent="0.25">
      <c r="A84" s="3">
        <v>23</v>
      </c>
      <c r="B84" s="33" t="s">
        <v>9</v>
      </c>
      <c r="C84" s="33"/>
      <c r="D84" s="33"/>
      <c r="E84" s="29" t="s">
        <v>139</v>
      </c>
      <c r="F84" s="29" t="s">
        <v>137</v>
      </c>
      <c r="G84" s="27">
        <f>397105.08/12</f>
        <v>33092.090000000004</v>
      </c>
      <c r="H84" s="2"/>
      <c r="J84" s="5"/>
    </row>
    <row r="85" spans="1:10" ht="46.5" customHeight="1" x14ac:dyDescent="0.25">
      <c r="A85" s="3">
        <v>24</v>
      </c>
      <c r="B85" s="33" t="s">
        <v>10</v>
      </c>
      <c r="C85" s="33"/>
      <c r="D85" s="33"/>
      <c r="E85" s="29" t="s">
        <v>140</v>
      </c>
      <c r="F85" s="29" t="s">
        <v>137</v>
      </c>
      <c r="G85" s="27">
        <f>349115.96/12</f>
        <v>29092.99666666667</v>
      </c>
      <c r="H85" s="2"/>
    </row>
    <row r="86" spans="1:10" ht="29.25" hidden="1" customHeight="1" x14ac:dyDescent="0.25">
      <c r="A86" s="3">
        <v>25</v>
      </c>
      <c r="B86" s="46" t="s">
        <v>11</v>
      </c>
      <c r="C86" s="46"/>
      <c r="D86" s="46"/>
      <c r="E86" s="15"/>
      <c r="F86" s="15"/>
      <c r="G86" s="13"/>
      <c r="H86" s="2"/>
    </row>
    <row r="87" spans="1:10" ht="30.75" hidden="1" customHeight="1" thickBot="1" x14ac:dyDescent="0.25">
      <c r="A87" s="3">
        <v>26</v>
      </c>
      <c r="B87" s="46" t="s">
        <v>12</v>
      </c>
      <c r="C87" s="46"/>
      <c r="D87" s="46"/>
      <c r="E87" s="15"/>
      <c r="F87" s="15"/>
      <c r="G87" s="13"/>
      <c r="H87" s="2"/>
    </row>
    <row r="88" spans="1:10" ht="33" hidden="1" customHeight="1" thickBot="1" x14ac:dyDescent="0.25">
      <c r="A88" s="3"/>
      <c r="B88" s="46" t="s">
        <v>13</v>
      </c>
      <c r="C88" s="46"/>
      <c r="D88" s="46"/>
      <c r="E88" s="15"/>
      <c r="F88" s="15"/>
      <c r="G88" s="13"/>
      <c r="H88" s="2"/>
    </row>
    <row r="89" spans="1:10" ht="29.25" hidden="1" customHeight="1" x14ac:dyDescent="0.25">
      <c r="A89" s="3">
        <v>26</v>
      </c>
      <c r="B89" s="46" t="s">
        <v>14</v>
      </c>
      <c r="C89" s="46"/>
      <c r="D89" s="46"/>
      <c r="E89" s="15"/>
      <c r="F89" s="15"/>
      <c r="G89" s="13"/>
      <c r="H89" s="2"/>
    </row>
    <row r="90" spans="1:10" ht="27.75" hidden="1" customHeight="1" x14ac:dyDescent="0.25">
      <c r="A90" s="3">
        <v>27</v>
      </c>
      <c r="B90" s="46" t="s">
        <v>15</v>
      </c>
      <c r="C90" s="46"/>
      <c r="D90" s="46"/>
      <c r="E90" s="15"/>
      <c r="F90" s="15"/>
      <c r="G90" s="13"/>
      <c r="H90" s="2"/>
    </row>
    <row r="91" spans="1:10" ht="29.25" hidden="1" customHeight="1" x14ac:dyDescent="0.25">
      <c r="A91" s="3">
        <v>28</v>
      </c>
      <c r="B91" s="46" t="s">
        <v>16</v>
      </c>
      <c r="C91" s="46"/>
      <c r="D91" s="46"/>
      <c r="E91" s="15"/>
      <c r="F91" s="15"/>
      <c r="G91" s="13"/>
      <c r="H91" s="2"/>
    </row>
    <row r="92" spans="1:10" ht="33" hidden="1" customHeight="1" x14ac:dyDescent="0.25">
      <c r="A92" s="3">
        <v>29</v>
      </c>
      <c r="B92" s="46" t="s">
        <v>17</v>
      </c>
      <c r="C92" s="46"/>
      <c r="D92" s="46"/>
      <c r="E92" s="15"/>
      <c r="F92" s="15"/>
      <c r="G92" s="13"/>
      <c r="H92" s="2"/>
    </row>
    <row r="93" spans="1:10" ht="14.25" hidden="1" customHeight="1" thickBot="1" x14ac:dyDescent="0.25">
      <c r="A93" s="3"/>
      <c r="B93" s="46"/>
      <c r="C93" s="46"/>
      <c r="D93" s="46"/>
      <c r="E93" s="15"/>
      <c r="F93" s="15"/>
      <c r="G93" s="13"/>
      <c r="H93" s="2"/>
    </row>
    <row r="94" spans="1:10" ht="30" hidden="1" customHeight="1" x14ac:dyDescent="0.25">
      <c r="A94" s="3">
        <v>30</v>
      </c>
      <c r="B94" s="46" t="s">
        <v>18</v>
      </c>
      <c r="C94" s="46"/>
      <c r="D94" s="46"/>
      <c r="E94" s="15"/>
      <c r="F94" s="15"/>
      <c r="G94" s="13"/>
      <c r="H94" s="2"/>
    </row>
    <row r="95" spans="1:10" ht="27" hidden="1" customHeight="1" x14ac:dyDescent="0.25">
      <c r="A95" s="3">
        <v>31</v>
      </c>
      <c r="B95" s="46" t="s">
        <v>19</v>
      </c>
      <c r="C95" s="46"/>
      <c r="D95" s="46"/>
      <c r="E95" s="15"/>
      <c r="F95" s="15"/>
      <c r="G95" s="13"/>
      <c r="H95" s="2"/>
    </row>
    <row r="96" spans="1:10" ht="21.75" hidden="1" customHeight="1" x14ac:dyDescent="0.25">
      <c r="A96" s="3">
        <v>32</v>
      </c>
      <c r="B96" s="46" t="s">
        <v>20</v>
      </c>
      <c r="C96" s="46"/>
      <c r="D96" s="46"/>
      <c r="E96" s="15"/>
      <c r="F96" s="15"/>
      <c r="G96" s="13"/>
      <c r="H96" s="2"/>
    </row>
    <row r="97" spans="1:8" ht="14.25" hidden="1" customHeight="1" x14ac:dyDescent="0.25">
      <c r="A97" s="3">
        <v>33</v>
      </c>
      <c r="B97" s="46" t="s">
        <v>21</v>
      </c>
      <c r="C97" s="46"/>
      <c r="D97" s="46"/>
      <c r="E97" s="15"/>
      <c r="F97" s="15"/>
      <c r="G97" s="13"/>
      <c r="H97" s="2"/>
    </row>
    <row r="98" spans="1:8" ht="18.75" hidden="1" customHeight="1" x14ac:dyDescent="0.25">
      <c r="A98" s="3">
        <v>34</v>
      </c>
      <c r="B98" s="46" t="s">
        <v>22</v>
      </c>
      <c r="C98" s="46"/>
      <c r="D98" s="46"/>
      <c r="E98" s="15"/>
      <c r="F98" s="15"/>
      <c r="G98" s="13"/>
      <c r="H98" s="2"/>
    </row>
    <row r="99" spans="1:8" ht="29.25" hidden="1" customHeight="1" x14ac:dyDescent="0.25">
      <c r="A99" s="3">
        <v>35</v>
      </c>
      <c r="B99" s="46" t="s">
        <v>23</v>
      </c>
      <c r="C99" s="46"/>
      <c r="D99" s="46"/>
      <c r="E99" s="15"/>
      <c r="F99" s="15"/>
      <c r="G99" s="13"/>
      <c r="H99" s="2"/>
    </row>
    <row r="100" spans="1:8" ht="28.5" hidden="1" customHeight="1" x14ac:dyDescent="0.25">
      <c r="A100" s="3">
        <v>36</v>
      </c>
      <c r="B100" s="46" t="s">
        <v>24</v>
      </c>
      <c r="C100" s="46"/>
      <c r="D100" s="46"/>
      <c r="E100" s="15"/>
      <c r="F100" s="15"/>
      <c r="G100" s="13"/>
      <c r="H100" s="2"/>
    </row>
    <row r="101" spans="1:8" ht="18" hidden="1" customHeight="1" x14ac:dyDescent="0.25">
      <c r="A101" s="3">
        <v>37</v>
      </c>
      <c r="B101" s="46" t="s">
        <v>25</v>
      </c>
      <c r="C101" s="46"/>
      <c r="D101" s="46"/>
      <c r="E101" s="15"/>
      <c r="F101" s="15"/>
      <c r="G101" s="13"/>
      <c r="H101" s="2"/>
    </row>
    <row r="102" spans="1:8" ht="18.75" hidden="1" x14ac:dyDescent="0.25">
      <c r="A102" s="4"/>
      <c r="B102" s="47" t="s">
        <v>0</v>
      </c>
      <c r="C102" s="47"/>
      <c r="D102" s="47"/>
      <c r="E102" s="16" t="e">
        <f>E101+E91+E85+E84+E80+E57+E37+E30+E24+E18+E2+E10</f>
        <v>#VALUE!</v>
      </c>
      <c r="F102" s="17"/>
      <c r="G102" s="18"/>
      <c r="H102" s="2"/>
    </row>
    <row r="103" spans="1:8" hidden="1" x14ac:dyDescent="0.25"/>
    <row r="104" spans="1:8" s="8" customFormat="1" ht="30" x14ac:dyDescent="0.25">
      <c r="A104" s="3">
        <v>25</v>
      </c>
      <c r="B104" s="46"/>
      <c r="C104" s="46"/>
      <c r="D104" s="46"/>
      <c r="E104" s="15" t="s">
        <v>95</v>
      </c>
      <c r="F104" s="15" t="s">
        <v>39</v>
      </c>
      <c r="G104" s="13">
        <f>146831.14/6</f>
        <v>24471.85666666667</v>
      </c>
    </row>
    <row r="105" spans="1:8" s="8" customFormat="1" ht="36" customHeight="1" x14ac:dyDescent="0.25">
      <c r="A105" s="30">
        <v>26</v>
      </c>
      <c r="B105" s="33" t="s">
        <v>11</v>
      </c>
      <c r="C105" s="33"/>
      <c r="D105" s="33"/>
      <c r="E105" s="31" t="s">
        <v>141</v>
      </c>
      <c r="F105" s="31" t="s">
        <v>137</v>
      </c>
      <c r="G105" s="32">
        <f>457660.75/12</f>
        <v>38138.395833333336</v>
      </c>
    </row>
    <row r="106" spans="1:8" s="8" customFormat="1" ht="45" customHeight="1" x14ac:dyDescent="0.25">
      <c r="A106" s="30">
        <v>27</v>
      </c>
      <c r="B106" s="33" t="s">
        <v>170</v>
      </c>
      <c r="C106" s="33"/>
      <c r="D106" s="33"/>
      <c r="E106" s="31" t="s">
        <v>142</v>
      </c>
      <c r="F106" s="31" t="s">
        <v>137</v>
      </c>
      <c r="G106" s="32">
        <f>451557.76/12</f>
        <v>37629.813333333332</v>
      </c>
    </row>
    <row r="107" spans="1:8" ht="33.75" customHeight="1" x14ac:dyDescent="0.25">
      <c r="A107" s="30">
        <v>28</v>
      </c>
      <c r="B107" s="33" t="s">
        <v>154</v>
      </c>
      <c r="C107" s="33"/>
      <c r="D107" s="33"/>
      <c r="E107" s="31" t="s">
        <v>143</v>
      </c>
      <c r="F107" s="31" t="s">
        <v>137</v>
      </c>
      <c r="G107" s="32">
        <f>539339.25/12</f>
        <v>44944.9375</v>
      </c>
    </row>
    <row r="108" spans="1:8" ht="45.75" customHeight="1" x14ac:dyDescent="0.25">
      <c r="A108" s="30">
        <v>29</v>
      </c>
      <c r="B108" s="33" t="s">
        <v>155</v>
      </c>
      <c r="C108" s="33"/>
      <c r="D108" s="33"/>
      <c r="E108" s="31" t="s">
        <v>144</v>
      </c>
      <c r="F108" s="31" t="s">
        <v>137</v>
      </c>
      <c r="G108" s="32">
        <f>453104.55/12</f>
        <v>37758.712500000001</v>
      </c>
    </row>
    <row r="109" spans="1:8" ht="26.25" customHeight="1" x14ac:dyDescent="0.25">
      <c r="A109" s="30">
        <v>30</v>
      </c>
      <c r="B109" s="33" t="s">
        <v>17</v>
      </c>
      <c r="C109" s="33"/>
      <c r="D109" s="33"/>
      <c r="E109" s="31" t="s">
        <v>145</v>
      </c>
      <c r="F109" s="31" t="s">
        <v>137</v>
      </c>
      <c r="G109" s="32">
        <f>462324.23/12</f>
        <v>38527.019166666665</v>
      </c>
    </row>
    <row r="110" spans="1:8" ht="30.75" customHeight="1" x14ac:dyDescent="0.25">
      <c r="A110" s="30">
        <v>31</v>
      </c>
      <c r="B110" s="33" t="s">
        <v>18</v>
      </c>
      <c r="C110" s="33"/>
      <c r="D110" s="33"/>
      <c r="E110" s="31" t="s">
        <v>146</v>
      </c>
      <c r="F110" s="31" t="s">
        <v>137</v>
      </c>
      <c r="G110" s="32">
        <f>384805.47/12</f>
        <v>32067.122499999998</v>
      </c>
    </row>
    <row r="111" spans="1:8" ht="32.25" customHeight="1" x14ac:dyDescent="0.25">
      <c r="A111" s="30">
        <v>32</v>
      </c>
      <c r="B111" s="33" t="s">
        <v>156</v>
      </c>
      <c r="C111" s="33"/>
      <c r="D111" s="33"/>
      <c r="E111" s="31" t="s">
        <v>147</v>
      </c>
      <c r="F111" s="31" t="s">
        <v>137</v>
      </c>
      <c r="G111" s="32">
        <f>434257.46/12</f>
        <v>36188.121666666666</v>
      </c>
    </row>
    <row r="112" spans="1:8" ht="33.75" customHeight="1" x14ac:dyDescent="0.25">
      <c r="A112" s="30">
        <v>33</v>
      </c>
      <c r="B112" s="33" t="s">
        <v>157</v>
      </c>
      <c r="C112" s="33"/>
      <c r="D112" s="33"/>
      <c r="E112" s="31" t="s">
        <v>148</v>
      </c>
      <c r="F112" s="31" t="s">
        <v>137</v>
      </c>
      <c r="G112" s="32">
        <f>498278.45/12</f>
        <v>41523.20416666667</v>
      </c>
    </row>
    <row r="113" spans="1:7" ht="42.75" customHeight="1" x14ac:dyDescent="0.25">
      <c r="A113" s="30">
        <v>34</v>
      </c>
      <c r="B113" s="33" t="s">
        <v>158</v>
      </c>
      <c r="C113" s="33"/>
      <c r="D113" s="33"/>
      <c r="E113" s="31" t="s">
        <v>149</v>
      </c>
      <c r="F113" s="31" t="s">
        <v>137</v>
      </c>
      <c r="G113" s="32">
        <f>491842.24/12</f>
        <v>40986.853333333333</v>
      </c>
    </row>
    <row r="114" spans="1:7" ht="33" customHeight="1" x14ac:dyDescent="0.25">
      <c r="A114" s="30">
        <v>35</v>
      </c>
      <c r="B114" s="33" t="s">
        <v>22</v>
      </c>
      <c r="C114" s="33"/>
      <c r="D114" s="33"/>
      <c r="E114" s="31" t="s">
        <v>150</v>
      </c>
      <c r="F114" s="31" t="s">
        <v>137</v>
      </c>
      <c r="G114" s="32">
        <f>486086.39/12</f>
        <v>40507.199166666665</v>
      </c>
    </row>
    <row r="115" spans="1:7" ht="39.75" customHeight="1" x14ac:dyDescent="0.25">
      <c r="A115" s="30">
        <v>36</v>
      </c>
      <c r="B115" s="33" t="s">
        <v>23</v>
      </c>
      <c r="C115" s="33"/>
      <c r="D115" s="33"/>
      <c r="E115" s="31" t="s">
        <v>151</v>
      </c>
      <c r="F115" s="31" t="s">
        <v>137</v>
      </c>
      <c r="G115" s="32">
        <f>449077.56/12</f>
        <v>37423.129999999997</v>
      </c>
    </row>
    <row r="116" spans="1:7" ht="38.25" customHeight="1" x14ac:dyDescent="0.25">
      <c r="A116" s="30">
        <v>37</v>
      </c>
      <c r="B116" s="33" t="s">
        <v>24</v>
      </c>
      <c r="C116" s="33"/>
      <c r="D116" s="33"/>
      <c r="E116" s="31" t="s">
        <v>152</v>
      </c>
      <c r="F116" s="31" t="s">
        <v>137</v>
      </c>
      <c r="G116" s="32">
        <f>335342.82/12</f>
        <v>27945.235000000001</v>
      </c>
    </row>
    <row r="117" spans="1:7" ht="30" customHeight="1" x14ac:dyDescent="0.25">
      <c r="A117" s="30">
        <v>38</v>
      </c>
      <c r="B117" s="33" t="s">
        <v>25</v>
      </c>
      <c r="C117" s="33"/>
      <c r="D117" s="33"/>
      <c r="E117" s="31" t="s">
        <v>153</v>
      </c>
      <c r="F117" s="31" t="s">
        <v>137</v>
      </c>
      <c r="G117" s="32">
        <f>398881.77/12</f>
        <v>33240.147499999999</v>
      </c>
    </row>
  </sheetData>
  <mergeCells count="85">
    <mergeCell ref="B82:D82"/>
    <mergeCell ref="B84:D84"/>
    <mergeCell ref="B54:D54"/>
    <mergeCell ref="B47:D47"/>
    <mergeCell ref="B104:D104"/>
    <mergeCell ref="B48:D49"/>
    <mergeCell ref="B51:D53"/>
    <mergeCell ref="B55:D56"/>
    <mergeCell ref="B59:D61"/>
    <mergeCell ref="B63:D63"/>
    <mergeCell ref="B80:D80"/>
    <mergeCell ref="B57:D57"/>
    <mergeCell ref="B58:D58"/>
    <mergeCell ref="B62:D62"/>
    <mergeCell ref="B64:D64"/>
    <mergeCell ref="B68:D68"/>
    <mergeCell ref="B70:D70"/>
    <mergeCell ref="B94:D94"/>
    <mergeCell ref="B77:D77"/>
    <mergeCell ref="B78:D78"/>
    <mergeCell ref="B65:D67"/>
    <mergeCell ref="B69:D69"/>
    <mergeCell ref="B71:D72"/>
    <mergeCell ref="B74:D74"/>
    <mergeCell ref="B76:D76"/>
    <mergeCell ref="B89:D89"/>
    <mergeCell ref="B1:D1"/>
    <mergeCell ref="B2:D2"/>
    <mergeCell ref="B10:D10"/>
    <mergeCell ref="B18:D18"/>
    <mergeCell ref="B24:D24"/>
    <mergeCell ref="B11:D17"/>
    <mergeCell ref="B19:D23"/>
    <mergeCell ref="B3:D9"/>
    <mergeCell ref="B38:D41"/>
    <mergeCell ref="B43:D44"/>
    <mergeCell ref="B46:D46"/>
    <mergeCell ref="B79:D79"/>
    <mergeCell ref="B81:D81"/>
    <mergeCell ref="B73:D73"/>
    <mergeCell ref="B75:D75"/>
    <mergeCell ref="B83:D83"/>
    <mergeCell ref="B85:D85"/>
    <mergeCell ref="B86:D86"/>
    <mergeCell ref="B87:D87"/>
    <mergeCell ref="B88:D88"/>
    <mergeCell ref="B99:D99"/>
    <mergeCell ref="B100:D100"/>
    <mergeCell ref="B90:D90"/>
    <mergeCell ref="B91:D91"/>
    <mergeCell ref="B92:D92"/>
    <mergeCell ref="B93:D93"/>
    <mergeCell ref="A52:A53"/>
    <mergeCell ref="A20:A23"/>
    <mergeCell ref="A4:A6"/>
    <mergeCell ref="A12:A17"/>
    <mergeCell ref="A26:A29"/>
    <mergeCell ref="A32:A36"/>
    <mergeCell ref="A39:A41"/>
    <mergeCell ref="B25:D29"/>
    <mergeCell ref="B31:D36"/>
    <mergeCell ref="B105:D105"/>
    <mergeCell ref="B106:D106"/>
    <mergeCell ref="B107:D107"/>
    <mergeCell ref="B50:D50"/>
    <mergeCell ref="B30:D30"/>
    <mergeCell ref="B37:D37"/>
    <mergeCell ref="B42:D42"/>
    <mergeCell ref="B45:D45"/>
    <mergeCell ref="B101:D101"/>
    <mergeCell ref="B102:D102"/>
    <mergeCell ref="B95:D95"/>
    <mergeCell ref="B96:D96"/>
    <mergeCell ref="B97:D97"/>
    <mergeCell ref="B98:D98"/>
    <mergeCell ref="B108:D108"/>
    <mergeCell ref="B109:D109"/>
    <mergeCell ref="B115:D115"/>
    <mergeCell ref="B116:D116"/>
    <mergeCell ref="B117:D117"/>
    <mergeCell ref="B110:D110"/>
    <mergeCell ref="B111:D111"/>
    <mergeCell ref="B112:D112"/>
    <mergeCell ref="B113:D113"/>
    <mergeCell ref="B114:D114"/>
  </mergeCells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 (13)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2025-01-17T08:44:01Z</dcterms:modified>
</cp:coreProperties>
</file>